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Anouar 2019\Hassoune Conseil\9-Dossiers en cours\WARA\6-Missions analytiques\FSA\2021\"/>
    </mc:Choice>
  </mc:AlternateContent>
  <xr:revisionPtr revIDLastSave="0" documentId="8_{37FAB7F6-63A3-43AC-BEF5-E18A476C92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ynthèses des données et ratios" sheetId="1" r:id="rId1"/>
  </sheets>
  <definedNames>
    <definedName name="crossborder" localSheetId="0">'Synthèses des données et ratios'!#REF!</definedName>
    <definedName name="crossborder">'Synthèses des données et ratios'!#REF!</definedName>
    <definedName name="global" localSheetId="0">'Synthèses des données et ratios'!#REF!</definedName>
    <definedName name="global">'Synthèses des données et ratios'!#REF!</definedName>
    <definedName name="inside" localSheetId="0">'Synthèses des données et ratios'!$A$1:$G$191</definedName>
    <definedName name="inside">'Synthèses des données et ratios'!$A$1:$G$191</definedName>
    <definedName name="moodynum" localSheetId="0">'Synthèses des données et ratios'!#REF!</definedName>
    <definedName name="moodynum">'Synthèses des données et ratios'!#REF!</definedName>
    <definedName name="stats_1" localSheetId="0">'Synthèses des données et ratios'!#REF!</definedName>
    <definedName name="stats_1">'Synthèses des données et ratios'!#REF!</definedName>
    <definedName name="stats_2" localSheetId="0">'Synthèses des données et ratios'!#REF!</definedName>
    <definedName name="stats_2">'Synthèses des données et ratios'!#REF!</definedName>
    <definedName name="stats_5" localSheetId="0">'Synthèses des données et ratios'!#REF!</definedName>
    <definedName name="_xlnm.Print_Area" localSheetId="0">'Synthèses des données et ratios'!$A$1:$G$190</definedName>
  </definedNames>
  <calcPr calcId="191029"/>
  <extLs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6" i="1" l="1"/>
  <c r="B5" i="1"/>
  <c r="B7" i="1"/>
  <c r="B8" i="1"/>
  <c r="B9" i="1"/>
  <c r="B11" i="1"/>
  <c r="B14" i="1"/>
  <c r="B15" i="1"/>
  <c r="B18" i="1"/>
  <c r="B26" i="1"/>
  <c r="B47" i="1"/>
  <c r="B48" i="1"/>
  <c r="B50" i="1"/>
  <c r="B42" i="1"/>
  <c r="B43" i="1"/>
  <c r="B36" i="1"/>
  <c r="B37" i="1"/>
  <c r="B34" i="1"/>
  <c r="B33" i="1"/>
  <c r="B44" i="1"/>
  <c r="B13" i="1"/>
  <c r="B21" i="1"/>
  <c r="B22" i="1"/>
  <c r="B19" i="1"/>
  <c r="B38" i="1"/>
  <c r="B27" i="1"/>
  <c r="B12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87" i="1"/>
  <c r="B23" i="1" l="1"/>
  <c r="B35" i="1"/>
  <c r="B45" i="1"/>
  <c r="B171" i="1" s="1"/>
  <c r="B40" i="1"/>
  <c r="B10" i="1"/>
  <c r="B16" i="1" s="1"/>
  <c r="B28" i="1"/>
  <c r="B29" i="1" l="1"/>
  <c r="B41" i="1"/>
  <c r="B170" i="1" l="1"/>
  <c r="B169" i="1"/>
  <c r="B46" i="1"/>
  <c r="B49" i="1" s="1"/>
  <c r="B51" i="1" s="1"/>
  <c r="B167" i="1"/>
  <c r="B165" i="1" l="1"/>
  <c r="B164" i="1"/>
  <c r="B166" i="1"/>
  <c r="B163" i="1"/>
</calcChain>
</file>

<file path=xl/sharedStrings.xml><?xml version="1.0" encoding="utf-8"?>
<sst xmlns="http://schemas.openxmlformats.org/spreadsheetml/2006/main" count="271" uniqueCount="83">
  <si>
    <t>Notes:</t>
  </si>
  <si>
    <t>Caisse</t>
  </si>
  <si>
    <t>Créances interbancaires</t>
  </si>
  <si>
    <t>Titres de placement</t>
  </si>
  <si>
    <t>Autres titres</t>
  </si>
  <si>
    <t>Créances nettes sur la clientèle</t>
  </si>
  <si>
    <t>Immobilisations financières</t>
  </si>
  <si>
    <t>Dettes interbancaires</t>
  </si>
  <si>
    <t>Emprunts</t>
  </si>
  <si>
    <t>Autres passifs</t>
  </si>
  <si>
    <t>Dette subordonnée</t>
  </si>
  <si>
    <t>Intérêts minoritaires</t>
  </si>
  <si>
    <t>Total du passif</t>
  </si>
  <si>
    <t>Actifs immobilisés corporels et incorporels</t>
  </si>
  <si>
    <t>Total du passif, hors dette subordonnée et fonds propres</t>
  </si>
  <si>
    <t>Intérêts perçus</t>
  </si>
  <si>
    <t>Intérêts payés</t>
  </si>
  <si>
    <t>Marge d'intérêts</t>
  </si>
  <si>
    <t>Produit net des titres de placement</t>
  </si>
  <si>
    <t>Total des produits d'exploitation</t>
  </si>
  <si>
    <t>Charges de personnel</t>
  </si>
  <si>
    <t>Total des charges d'exploitation</t>
  </si>
  <si>
    <t>Autres charges d'exploitation</t>
  </si>
  <si>
    <t>Résultat non courant, net</t>
  </si>
  <si>
    <t>Résultat avant impôt sur le bénéfice</t>
  </si>
  <si>
    <t>Impôt sur le bénéfice</t>
  </si>
  <si>
    <t>Résultat net</t>
  </si>
  <si>
    <t>Résultat net, part du Groupe</t>
  </si>
  <si>
    <t>Produit net des opérations de change</t>
  </si>
  <si>
    <t>Total des produits d'exploitation, hors marge d'intérêt</t>
  </si>
  <si>
    <t>Commissions nettes</t>
  </si>
  <si>
    <t>Autres produits d'exploitation nets</t>
  </si>
  <si>
    <t>Produit pré-provisions (PPP)</t>
  </si>
  <si>
    <t>COMPOSITION DU BILAN  (% du total de l'actif)</t>
  </si>
  <si>
    <t>RATIOS</t>
  </si>
  <si>
    <t>Rentabilité</t>
  </si>
  <si>
    <t>Capitalisation</t>
  </si>
  <si>
    <t>Qualité d'actifs</t>
  </si>
  <si>
    <t>Produits d'exploitation, hors marge / Total des produits d'exploitation (%)</t>
  </si>
  <si>
    <t>Impôt sur le bénéfice / Résultat avant impôt (%)</t>
  </si>
  <si>
    <t>Charges de personnel / Total des produits d'exploitation (%)</t>
  </si>
  <si>
    <t>Charges de personnel / Total des charges d'exploitation (%)</t>
  </si>
  <si>
    <t>5. Coefficient d'exploitation = Charges d'exploitation / Produits d'exploitation</t>
  </si>
  <si>
    <t>Capitaux propres</t>
  </si>
  <si>
    <t>Retour sur fonds propres "Tier 1" (%)</t>
  </si>
  <si>
    <t>7. Actifs liquides = Caisse + Créances interbancaires + Titres</t>
  </si>
  <si>
    <t>Dotations aux provisions pour créances en souffrance (DPCS), nettes</t>
  </si>
  <si>
    <t>Créances en souffrance (CS) / Créances brutes sur la clientèles (%)</t>
  </si>
  <si>
    <t>Liquidité</t>
  </si>
  <si>
    <t>TAUX DE CROISSANCE  DU BILAN (%)</t>
  </si>
  <si>
    <t>TAUX DE CROISSANCE  DU COMPTE DE RESULTATS (%)</t>
  </si>
  <si>
    <t>Dotations aux amortissements et aux provisions sur immobilisations</t>
  </si>
  <si>
    <t>6. Total des dépôts = Dépôts de la clientèle + Dettes interbancaires</t>
  </si>
  <si>
    <t>BILAN (en millions de FCFA)</t>
  </si>
  <si>
    <t>Total de l'actif (en millions de FCFA)</t>
  </si>
  <si>
    <t>COMPTE DE RESULTATS  (en millions de FCFA)</t>
  </si>
  <si>
    <r>
      <t>Coefficient d'exploitation (%)</t>
    </r>
    <r>
      <rPr>
        <b/>
        <vertAlign val="superscript"/>
        <sz val="12"/>
        <rFont val="Garamond"/>
        <family val="1"/>
      </rPr>
      <t xml:space="preserve"> 5</t>
    </r>
  </si>
  <si>
    <t>COMPOSITION DU COMPTE DE RESULTATS  (% du total des produits)</t>
  </si>
  <si>
    <t>Créances nettes sur la clientèle / Actif  (%)</t>
  </si>
  <si>
    <t>Comptes d'ordres et divers/régularisation</t>
  </si>
  <si>
    <t>Retour sur Actifs</t>
  </si>
  <si>
    <t>Retour sur Actifs moyens</t>
  </si>
  <si>
    <t>Comptes d'ordres et divers</t>
  </si>
  <si>
    <t>Dette - appel de garantie non payé</t>
  </si>
  <si>
    <t>Immobilisations acquises par réalisation de garantie</t>
  </si>
  <si>
    <t>Dépôts à Terme</t>
  </si>
  <si>
    <t>Actionnaires : capital appelé non libéré</t>
  </si>
  <si>
    <t>N/A</t>
  </si>
  <si>
    <t>Fonds propres = CP + mino + Provisions non règlementées + subventions</t>
  </si>
  <si>
    <t>Provisions pour risques et charges (PRC) &amp; PRBG</t>
  </si>
  <si>
    <t>-</t>
  </si>
  <si>
    <t>Retour sur capitaux propres*</t>
  </si>
  <si>
    <t>Fonds propres* / Actifs (%)</t>
  </si>
  <si>
    <t>*capitaux propres : n'incluent pas capital appelé non libéré</t>
  </si>
  <si>
    <t>*fonds propres : n'incluent pas le capital appelé non libéré</t>
  </si>
  <si>
    <t>Cela joue favorablement pour les ratios de rentabilité mais défavorablement pour les ratios de solvabilité</t>
  </si>
  <si>
    <r>
      <t xml:space="preserve">Actifs liquides </t>
    </r>
    <r>
      <rPr>
        <b/>
        <vertAlign val="superscript"/>
        <sz val="12"/>
        <rFont val="Garamond"/>
        <family val="1"/>
      </rPr>
      <t>7</t>
    </r>
    <r>
      <rPr>
        <b/>
        <sz val="12"/>
        <rFont val="Garamond"/>
        <family val="1"/>
      </rPr>
      <t xml:space="preserve"> / Actif Total (%)</t>
    </r>
  </si>
  <si>
    <t>Actifs liquides 7 / Ressources CT (x)</t>
  </si>
  <si>
    <t>Capitaux propres* / Fonds propres* (%)</t>
  </si>
  <si>
    <t>Fonds propres* / Engagement hors bilan globaux (%)</t>
  </si>
  <si>
    <t>Capitaux propres* / Actifs (%)</t>
  </si>
  <si>
    <t>--</t>
  </si>
  <si>
    <t>FONDS DE SOLIDARITE AFRICAIN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</si>
</sst>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5" formatCode="General_)"/>
    <numFmt numFmtId="166" formatCode="#,##0.000"/>
    <numFmt numFmtId="167" formatCode="_(* #,##0.0_);_(* \(#,##0.0\);_(* &quot;--&quot;??_);_(@_)"/>
    <numFmt numFmtId="168" formatCode="#,##0.00_ ;[Red]\-#,##0.00\ "/>
    <numFmt numFmtId="169" formatCode="_-* #,##0.000\ _€_-;\-* #,##0.000\ _€_-;_-* &quot;-&quot;???\ _€_-;_-@_-"/>
    <numFmt numFmtId="170" formatCode="0.0%"/>
    <numFmt numFmtId="171" formatCode="&quot;$&quot;0&quot; &quot;;&quot;($&quot;0&quot;)&quot;"/>
    <numFmt numFmtId="172" formatCode="#,##0;[Red]#,##0"/>
    <numFmt numFmtId="173" formatCode="_(* #,##0_);_(* \(#,##0\);_(* &quot;--&quot;??_);_(@_)"/>
    <numFmt numFmtId="177" formatCode="_ * #,##0.00_)\ _€_ ;_ * \(#,##0.00\)\ _€_ ;_ * &quot;-&quot;??_)\ _€_ ;_ @_ "/>
  </numFmts>
  <fonts count="27">
    <font>
      <sz val="8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10"/>
      <color rgb="FF000000"/>
      <name val="Arial1"/>
    </font>
    <font>
      <b/>
      <sz val="12"/>
      <name val="Garamond"/>
      <family val="1"/>
    </font>
    <font>
      <sz val="12"/>
      <name val="Garamond"/>
      <family val="1"/>
    </font>
    <font>
      <b/>
      <i/>
      <sz val="12"/>
      <color theme="9" tint="-0.249977111117893"/>
      <name val="Garamond"/>
      <family val="1"/>
    </font>
    <font>
      <i/>
      <sz val="12"/>
      <name val="Garamond"/>
      <family val="1"/>
    </font>
    <font>
      <sz val="12"/>
      <color rgb="FFFF0000"/>
      <name val="Garamond"/>
      <family val="1"/>
    </font>
    <font>
      <b/>
      <sz val="12"/>
      <color rgb="FFFF0000"/>
      <name val="Garamond"/>
      <family val="1"/>
    </font>
    <font>
      <b/>
      <sz val="12"/>
      <color indexed="8"/>
      <name val="Garamond"/>
      <family val="1"/>
    </font>
    <font>
      <b/>
      <u/>
      <sz val="12"/>
      <color theme="0"/>
      <name val="Garamond"/>
      <family val="1"/>
    </font>
    <font>
      <b/>
      <sz val="12"/>
      <color theme="0"/>
      <name val="Garamond"/>
      <family val="1"/>
    </font>
    <font>
      <sz val="12"/>
      <color indexed="8"/>
      <name val="Garamond"/>
      <family val="1"/>
    </font>
    <font>
      <i/>
      <sz val="12"/>
      <color theme="9" tint="-0.249977111117893"/>
      <name val="Garamond"/>
      <family val="1"/>
    </font>
    <font>
      <b/>
      <vertAlign val="superscript"/>
      <sz val="12"/>
      <name val="Garamond"/>
      <family val="1"/>
    </font>
    <font>
      <b/>
      <u/>
      <sz val="12"/>
      <name val="Garamond"/>
      <family val="1"/>
    </font>
    <font>
      <sz val="12"/>
      <color indexed="12"/>
      <name val="Garamond"/>
      <family val="1"/>
    </font>
    <font>
      <b/>
      <sz val="12"/>
      <color indexed="12"/>
      <name val="Garamond"/>
      <family val="1"/>
    </font>
    <font>
      <sz val="12"/>
      <color theme="1"/>
      <name val="Garamond"/>
      <family val="1"/>
    </font>
    <font>
      <sz val="11"/>
      <color theme="1"/>
      <name val="Calibri"/>
      <family val="2"/>
      <scheme val="minor"/>
    </font>
    <font>
      <b/>
      <sz val="14"/>
      <color rgb="FFC0000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auto="1"/>
      </bottom>
      <diagonal/>
    </border>
    <border>
      <left/>
      <right/>
      <top style="thin">
        <color theme="0" tint="-0.34998626667073579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/>
      <bottom style="thin">
        <color auto="1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 style="hair">
        <color auto="1"/>
      </left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hair">
        <color auto="1"/>
      </left>
      <right style="hair">
        <color indexed="64"/>
      </right>
      <top style="thin">
        <color auto="1"/>
      </top>
      <bottom style="thin">
        <color theme="0" tint="-0.34998626667073579"/>
      </bottom>
      <diagonal/>
    </border>
    <border>
      <left/>
      <right style="hair">
        <color indexed="64"/>
      </right>
      <top style="thin">
        <color auto="1"/>
      </top>
      <bottom/>
      <diagonal/>
    </border>
  </borders>
  <cellStyleXfs count="82">
    <xf numFmtId="0" fontId="0" fillId="0" borderId="0"/>
    <xf numFmtId="0" fontId="3" fillId="0" borderId="0"/>
    <xf numFmtId="0" fontId="5" fillId="0" borderId="0"/>
    <xf numFmtId="13" fontId="2" fillId="0" borderId="0" applyFont="0" applyFill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8" fillId="0" borderId="0">
      <alignment horizontal="left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horizontal="left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177" fontId="1" fillId="0" borderId="0" applyFont="0" applyFill="0" applyBorder="0" applyAlignment="0" applyProtection="0"/>
  </cellStyleXfs>
  <cellXfs count="187">
    <xf numFmtId="0" fontId="0" fillId="0" borderId="0" xfId="0"/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/>
    <xf numFmtId="173" fontId="11" fillId="2" borderId="0" xfId="1" applyNumberFormat="1" applyFont="1" applyFill="1"/>
    <xf numFmtId="0" fontId="10" fillId="5" borderId="0" xfId="0" applyFont="1" applyFill="1"/>
    <xf numFmtId="165" fontId="9" fillId="2" borderId="0" xfId="1" applyNumberFormat="1" applyFont="1" applyFill="1"/>
    <xf numFmtId="166" fontId="9" fillId="2" borderId="0" xfId="1" applyNumberFormat="1" applyFont="1" applyFill="1"/>
    <xf numFmtId="0" fontId="10" fillId="2" borderId="0" xfId="0" applyFont="1" applyFill="1" applyAlignment="1">
      <alignment horizontal="right"/>
    </xf>
    <xf numFmtId="0" fontId="10" fillId="0" borderId="0" xfId="0" applyFont="1" applyFill="1"/>
    <xf numFmtId="0" fontId="9" fillId="2" borderId="0" xfId="1" applyFont="1" applyFill="1"/>
    <xf numFmtId="0" fontId="10" fillId="2" borderId="0" xfId="0" applyFont="1" applyFill="1"/>
    <xf numFmtId="0" fontId="16" fillId="4" borderId="8" xfId="1" quotePrefix="1" applyFont="1" applyFill="1" applyBorder="1" applyAlignment="1">
      <alignment horizontal="left"/>
    </xf>
    <xf numFmtId="1" fontId="17" fillId="4" borderId="9" xfId="1" quotePrefix="1" applyNumberFormat="1" applyFont="1" applyFill="1" applyBorder="1" applyAlignment="1">
      <alignment horizontal="right"/>
    </xf>
    <xf numFmtId="0" fontId="10" fillId="4" borderId="0" xfId="0" applyFont="1" applyFill="1"/>
    <xf numFmtId="0" fontId="15" fillId="2" borderId="2" xfId="1" quotePrefix="1" applyFont="1" applyFill="1" applyBorder="1" applyAlignment="1">
      <alignment horizontal="left"/>
    </xf>
    <xf numFmtId="172" fontId="18" fillId="2" borderId="3" xfId="1" applyNumberFormat="1" applyFont="1" applyFill="1" applyBorder="1" applyAlignment="1">
      <alignment horizontal="right"/>
    </xf>
    <xf numFmtId="0" fontId="15" fillId="2" borderId="2" xfId="0" applyFont="1" applyFill="1" applyBorder="1"/>
    <xf numFmtId="0" fontId="9" fillId="2" borderId="2" xfId="1" quotePrefix="1" applyFont="1" applyFill="1" applyBorder="1" applyAlignment="1">
      <alignment horizontal="left"/>
    </xf>
    <xf numFmtId="0" fontId="9" fillId="3" borderId="14" xfId="1" quotePrefix="1" applyFont="1" applyFill="1" applyBorder="1" applyAlignment="1">
      <alignment horizontal="left"/>
    </xf>
    <xf numFmtId="0" fontId="10" fillId="3" borderId="0" xfId="0" applyFont="1" applyFill="1"/>
    <xf numFmtId="0" fontId="9" fillId="5" borderId="2" xfId="1" applyFont="1" applyFill="1" applyBorder="1"/>
    <xf numFmtId="173" fontId="18" fillId="2" borderId="3" xfId="1" applyNumberFormat="1" applyFont="1" applyFill="1" applyBorder="1" applyAlignment="1">
      <alignment horizontal="right"/>
    </xf>
    <xf numFmtId="0" fontId="9" fillId="2" borderId="2" xfId="1" applyFont="1" applyFill="1" applyBorder="1"/>
    <xf numFmtId="173" fontId="15" fillId="3" borderId="15" xfId="1" applyNumberFormat="1" applyFont="1" applyFill="1" applyBorder="1" applyAlignment="1">
      <alignment horizontal="right"/>
    </xf>
    <xf numFmtId="0" fontId="10" fillId="2" borderId="0" xfId="1" applyFont="1" applyFill="1" applyAlignment="1">
      <alignment horizontal="right"/>
    </xf>
    <xf numFmtId="173" fontId="13" fillId="2" borderId="3" xfId="1" applyNumberFormat="1" applyFont="1" applyFill="1" applyBorder="1" applyAlignment="1">
      <alignment horizontal="right"/>
    </xf>
    <xf numFmtId="173" fontId="15" fillId="2" borderId="3" xfId="1" applyNumberFormat="1" applyFont="1" applyFill="1" applyBorder="1" applyAlignment="1">
      <alignment horizontal="right"/>
    </xf>
    <xf numFmtId="173" fontId="14" fillId="3" borderId="15" xfId="1" applyNumberFormat="1" applyFont="1" applyFill="1" applyBorder="1" applyAlignment="1">
      <alignment horizontal="right"/>
    </xf>
    <xf numFmtId="173" fontId="10" fillId="2" borderId="3" xfId="1" applyNumberFormat="1" applyFont="1" applyFill="1" applyBorder="1" applyAlignment="1">
      <alignment horizontal="right"/>
    </xf>
    <xf numFmtId="0" fontId="9" fillId="2" borderId="4" xfId="1" quotePrefix="1" applyFont="1" applyFill="1" applyBorder="1" applyAlignment="1">
      <alignment horizontal="left"/>
    </xf>
    <xf numFmtId="0" fontId="11" fillId="2" borderId="0" xfId="1" applyFont="1" applyFill="1"/>
    <xf numFmtId="0" fontId="19" fillId="0" borderId="0" xfId="0" applyFont="1" applyFill="1"/>
    <xf numFmtId="0" fontId="19" fillId="0" borderId="0" xfId="0" applyFont="1"/>
    <xf numFmtId="0" fontId="16" fillId="4" borderId="13" xfId="1" quotePrefix="1" applyFont="1" applyFill="1" applyBorder="1" applyAlignment="1">
      <alignment horizontal="left"/>
    </xf>
    <xf numFmtId="0" fontId="9" fillId="5" borderId="6" xfId="1" applyFont="1" applyFill="1" applyBorder="1"/>
    <xf numFmtId="0" fontId="9" fillId="5" borderId="16" xfId="1" applyFont="1" applyFill="1" applyBorder="1"/>
    <xf numFmtId="0" fontId="15" fillId="2" borderId="6" xfId="1" quotePrefix="1" applyFont="1" applyFill="1" applyBorder="1" applyAlignment="1">
      <alignment horizontal="left"/>
    </xf>
    <xf numFmtId="168" fontId="18" fillId="2" borderId="3" xfId="1" applyNumberFormat="1" applyFont="1" applyFill="1" applyBorder="1" applyAlignment="1">
      <alignment horizontal="right"/>
    </xf>
    <xf numFmtId="168" fontId="18" fillId="2" borderId="0" xfId="1" applyNumberFormat="1" applyFont="1" applyFill="1" applyAlignment="1">
      <alignment horizontal="right"/>
    </xf>
    <xf numFmtId="0" fontId="15" fillId="5" borderId="6" xfId="1" quotePrefix="1" applyFont="1" applyFill="1" applyBorder="1" applyAlignment="1">
      <alignment horizontal="left"/>
    </xf>
    <xf numFmtId="0" fontId="15" fillId="2" borderId="7" xfId="1" quotePrefix="1" applyFont="1" applyFill="1" applyBorder="1" applyAlignment="1">
      <alignment horizontal="left"/>
    </xf>
    <xf numFmtId="168" fontId="18" fillId="2" borderId="5" xfId="1" applyNumberFormat="1" applyFont="1" applyFill="1" applyBorder="1" applyAlignment="1">
      <alignment horizontal="right"/>
    </xf>
    <xf numFmtId="0" fontId="9" fillId="2" borderId="6" xfId="1" quotePrefix="1" applyFont="1" applyFill="1" applyBorder="1" applyAlignment="1">
      <alignment horizontal="left"/>
    </xf>
    <xf numFmtId="0" fontId="9" fillId="2" borderId="7" xfId="1" quotePrefix="1" applyFont="1" applyFill="1" applyBorder="1" applyAlignment="1">
      <alignment horizontal="left"/>
    </xf>
    <xf numFmtId="4" fontId="18" fillId="2" borderId="0" xfId="1" applyNumberFormat="1" applyFont="1" applyFill="1" applyAlignment="1">
      <alignment horizontal="right"/>
    </xf>
    <xf numFmtId="4" fontId="18" fillId="2" borderId="3" xfId="1" applyNumberFormat="1" applyFont="1" applyFill="1" applyBorder="1" applyAlignment="1">
      <alignment horizontal="right"/>
    </xf>
    <xf numFmtId="4" fontId="13" fillId="2" borderId="3" xfId="1" applyNumberFormat="1" applyFont="1" applyFill="1" applyBorder="1" applyAlignment="1">
      <alignment horizontal="right"/>
    </xf>
    <xf numFmtId="4" fontId="18" fillId="2" borderId="5" xfId="1" applyNumberFormat="1" applyFont="1" applyFill="1" applyBorder="1" applyAlignment="1">
      <alignment horizontal="right"/>
    </xf>
    <xf numFmtId="37" fontId="9" fillId="2" borderId="0" xfId="0" applyNumberFormat="1" applyFont="1" applyFill="1" applyAlignment="1" applyProtection="1">
      <alignment horizontal="left"/>
    </xf>
    <xf numFmtId="166" fontId="9" fillId="2" borderId="0" xfId="0" applyNumberFormat="1" applyFont="1" applyFill="1" applyAlignment="1" applyProtection="1">
      <alignment horizontal="left"/>
    </xf>
    <xf numFmtId="37" fontId="21" fillId="3" borderId="8" xfId="0" applyNumberFormat="1" applyFont="1" applyFill="1" applyBorder="1" applyAlignment="1" applyProtection="1">
      <alignment horizontal="left"/>
    </xf>
    <xf numFmtId="166" fontId="21" fillId="3" borderId="9" xfId="0" applyNumberFormat="1" applyFont="1" applyFill="1" applyBorder="1" applyAlignment="1" applyProtection="1">
      <alignment horizontal="left"/>
    </xf>
    <xf numFmtId="37" fontId="21" fillId="3" borderId="9" xfId="0" applyNumberFormat="1" applyFont="1" applyFill="1" applyBorder="1" applyAlignment="1" applyProtection="1">
      <alignment horizontal="left"/>
    </xf>
    <xf numFmtId="166" fontId="12" fillId="3" borderId="0" xfId="0" applyNumberFormat="1" applyFont="1" applyFill="1" applyBorder="1" applyAlignment="1" applyProtection="1">
      <alignment horizontal="left"/>
    </xf>
    <xf numFmtId="37" fontId="12" fillId="3" borderId="0" xfId="0" applyNumberFormat="1" applyFont="1" applyFill="1" applyBorder="1" applyAlignment="1" applyProtection="1">
      <alignment horizontal="left"/>
    </xf>
    <xf numFmtId="166" fontId="12" fillId="3" borderId="1" xfId="0" applyNumberFormat="1" applyFont="1" applyFill="1" applyBorder="1" applyAlignment="1" applyProtection="1">
      <alignment horizontal="left"/>
    </xf>
    <xf numFmtId="37" fontId="12" fillId="3" borderId="1" xfId="0" applyNumberFormat="1" applyFont="1" applyFill="1" applyBorder="1" applyAlignment="1" applyProtection="1">
      <alignment horizontal="left"/>
    </xf>
    <xf numFmtId="0" fontId="18" fillId="2" borderId="0" xfId="1" applyFont="1" applyFill="1"/>
    <xf numFmtId="166" fontId="18" fillId="2" borderId="0" xfId="1" applyNumberFormat="1" applyFont="1" applyFill="1"/>
    <xf numFmtId="0" fontId="18" fillId="2" borderId="0" xfId="1" applyFont="1" applyFill="1" applyAlignment="1">
      <alignment horizontal="right"/>
    </xf>
    <xf numFmtId="166" fontId="10" fillId="0" borderId="0" xfId="0" applyNumberFormat="1" applyFont="1"/>
    <xf numFmtId="0" fontId="22" fillId="0" borderId="0" xfId="2" applyFont="1"/>
    <xf numFmtId="166" fontId="22" fillId="0" borderId="0" xfId="2" applyNumberFormat="1" applyFont="1"/>
    <xf numFmtId="43" fontId="22" fillId="0" borderId="0" xfId="2" applyNumberFormat="1" applyFont="1" applyAlignment="1">
      <alignment horizontal="right"/>
    </xf>
    <xf numFmtId="0" fontId="22" fillId="0" borderId="0" xfId="2" applyFont="1" applyAlignment="1">
      <alignment horizontal="right"/>
    </xf>
    <xf numFmtId="0" fontId="23" fillId="0" borderId="0" xfId="2" applyFont="1"/>
    <xf numFmtId="166" fontId="23" fillId="0" borderId="0" xfId="2" applyNumberFormat="1" applyFont="1"/>
    <xf numFmtId="4" fontId="22" fillId="0" borderId="0" xfId="2" applyNumberFormat="1" applyFont="1" applyAlignment="1">
      <alignment horizontal="right"/>
    </xf>
    <xf numFmtId="0" fontId="9" fillId="5" borderId="4" xfId="1" quotePrefix="1" applyFont="1" applyFill="1" applyBorder="1" applyAlignment="1">
      <alignment horizontal="left"/>
    </xf>
    <xf numFmtId="173" fontId="15" fillId="5" borderId="5" xfId="1" applyNumberFormat="1" applyFont="1" applyFill="1" applyBorder="1" applyAlignment="1">
      <alignment horizontal="right"/>
    </xf>
    <xf numFmtId="37" fontId="9" fillId="3" borderId="4" xfId="0" applyNumberFormat="1" applyFont="1" applyFill="1" applyBorder="1" applyAlignment="1" applyProtection="1">
      <alignment horizontal="left"/>
    </xf>
    <xf numFmtId="0" fontId="9" fillId="5" borderId="3" xfId="1" applyFont="1" applyFill="1" applyBorder="1"/>
    <xf numFmtId="37" fontId="9" fillId="2" borderId="2" xfId="0" applyNumberFormat="1" applyFont="1" applyFill="1" applyBorder="1" applyAlignment="1" applyProtection="1">
      <alignment horizontal="left"/>
    </xf>
    <xf numFmtId="37" fontId="9" fillId="2" borderId="2" xfId="0" quotePrefix="1" applyNumberFormat="1" applyFont="1" applyFill="1" applyBorder="1" applyAlignment="1" applyProtection="1">
      <alignment horizontal="left"/>
    </xf>
    <xf numFmtId="0" fontId="9" fillId="2" borderId="0" xfId="1" applyFont="1" applyFill="1" applyBorder="1"/>
    <xf numFmtId="165" fontId="9" fillId="2" borderId="0" xfId="1" applyNumberFormat="1" applyFont="1" applyFill="1" applyBorder="1"/>
    <xf numFmtId="173" fontId="15" fillId="3" borderId="19" xfId="1" applyNumberFormat="1" applyFont="1" applyFill="1" applyBorder="1" applyAlignment="1">
      <alignment horizontal="right"/>
    </xf>
    <xf numFmtId="0" fontId="19" fillId="0" borderId="0" xfId="0" applyFont="1" applyFill="1" applyBorder="1"/>
    <xf numFmtId="4" fontId="18" fillId="2" borderId="18" xfId="1" applyNumberFormat="1" applyFont="1" applyFill="1" applyBorder="1" applyAlignment="1">
      <alignment horizontal="right"/>
    </xf>
    <xf numFmtId="4" fontId="13" fillId="2" borderId="18" xfId="1" applyNumberFormat="1" applyFont="1" applyFill="1" applyBorder="1" applyAlignment="1">
      <alignment horizontal="right"/>
    </xf>
    <xf numFmtId="4" fontId="18" fillId="2" borderId="20" xfId="1" applyNumberFormat="1" applyFont="1" applyFill="1" applyBorder="1" applyAlignment="1">
      <alignment horizontal="right"/>
    </xf>
    <xf numFmtId="37" fontId="9" fillId="2" borderId="0" xfId="0" applyNumberFormat="1" applyFont="1" applyFill="1" applyBorder="1" applyAlignment="1" applyProtection="1">
      <alignment horizontal="left"/>
    </xf>
    <xf numFmtId="0" fontId="18" fillId="2" borderId="0" xfId="1" applyFont="1" applyFill="1" applyBorder="1"/>
    <xf numFmtId="0" fontId="22" fillId="0" borderId="0" xfId="2" applyFont="1" applyBorder="1"/>
    <xf numFmtId="0" fontId="23" fillId="0" borderId="0" xfId="2" applyFont="1" applyBorder="1"/>
    <xf numFmtId="1" fontId="17" fillId="4" borderId="10" xfId="1" quotePrefix="1" applyNumberFormat="1" applyFont="1" applyFill="1" applyBorder="1" applyAlignment="1">
      <alignment horizontal="right"/>
    </xf>
    <xf numFmtId="172" fontId="18" fillId="2" borderId="5" xfId="1" applyNumberFormat="1" applyFont="1" applyFill="1" applyBorder="1" applyAlignment="1">
      <alignment horizontal="right"/>
    </xf>
    <xf numFmtId="0" fontId="18" fillId="5" borderId="22" xfId="1" applyFont="1" applyFill="1" applyBorder="1" applyAlignment="1">
      <alignment horizontal="center"/>
    </xf>
    <xf numFmtId="167" fontId="18" fillId="5" borderId="22" xfId="1" applyNumberFormat="1" applyFont="1" applyFill="1" applyBorder="1" applyAlignment="1">
      <alignment horizontal="right"/>
    </xf>
    <xf numFmtId="4" fontId="18" fillId="3" borderId="11" xfId="1" applyNumberFormat="1" applyFont="1" applyFill="1" applyBorder="1" applyAlignment="1">
      <alignment horizontal="right"/>
    </xf>
    <xf numFmtId="37" fontId="9" fillId="3" borderId="5" xfId="0" applyNumberFormat="1" applyFont="1" applyFill="1" applyBorder="1" applyAlignment="1" applyProtection="1">
      <alignment horizontal="left"/>
    </xf>
    <xf numFmtId="4" fontId="18" fillId="3" borderId="5" xfId="1" applyNumberFormat="1" applyFont="1" applyFill="1" applyBorder="1" applyAlignment="1">
      <alignment horizontal="right"/>
    </xf>
    <xf numFmtId="0" fontId="15" fillId="5" borderId="3" xfId="1" quotePrefix="1" applyFont="1" applyFill="1" applyBorder="1" applyAlignment="1">
      <alignment horizontal="left"/>
    </xf>
    <xf numFmtId="168" fontId="18" fillId="2" borderId="21" xfId="1" applyNumberFormat="1" applyFont="1" applyFill="1" applyBorder="1" applyAlignment="1">
      <alignment horizontal="right"/>
    </xf>
    <xf numFmtId="4" fontId="18" fillId="3" borderId="10" xfId="1" applyNumberFormat="1" applyFont="1" applyFill="1" applyBorder="1" applyAlignment="1">
      <alignment horizontal="right"/>
    </xf>
    <xf numFmtId="4" fontId="18" fillId="3" borderId="12" xfId="1" applyNumberFormat="1" applyFont="1" applyFill="1" applyBorder="1" applyAlignment="1">
      <alignment horizontal="right"/>
    </xf>
    <xf numFmtId="9" fontId="10" fillId="0" borderId="3" xfId="0" applyNumberFormat="1" applyFont="1" applyFill="1" applyBorder="1"/>
    <xf numFmtId="1" fontId="17" fillId="4" borderId="22" xfId="1" quotePrefix="1" applyNumberFormat="1" applyFont="1" applyFill="1" applyBorder="1" applyAlignment="1">
      <alignment horizontal="right"/>
    </xf>
    <xf numFmtId="170" fontId="10" fillId="0" borderId="3" xfId="3" applyNumberFormat="1" applyFont="1" applyFill="1" applyBorder="1"/>
    <xf numFmtId="9" fontId="10" fillId="0" borderId="3" xfId="3" applyNumberFormat="1" applyFont="1" applyFill="1" applyBorder="1"/>
    <xf numFmtId="170" fontId="10" fillId="0" borderId="3" xfId="3" applyNumberFormat="1" applyFont="1" applyFill="1" applyBorder="1" applyAlignment="1">
      <alignment horizontal="right"/>
    </xf>
    <xf numFmtId="37" fontId="9" fillId="0" borderId="2" xfId="0" applyNumberFormat="1" applyFont="1" applyFill="1" applyBorder="1" applyAlignment="1" applyProtection="1">
      <alignment horizontal="left"/>
    </xf>
    <xf numFmtId="37" fontId="10" fillId="3" borderId="2" xfId="0" applyNumberFormat="1" applyFont="1" applyFill="1" applyBorder="1" applyAlignment="1" applyProtection="1">
      <alignment horizontal="left"/>
    </xf>
    <xf numFmtId="37" fontId="10" fillId="3" borderId="4" xfId="0" applyNumberFormat="1" applyFont="1" applyFill="1" applyBorder="1" applyAlignment="1" applyProtection="1">
      <alignment horizontal="left"/>
    </xf>
    <xf numFmtId="173" fontId="18" fillId="6" borderId="3" xfId="1" applyNumberFormat="1" applyFont="1" applyFill="1" applyBorder="1" applyAlignment="1">
      <alignment horizontal="right"/>
    </xf>
    <xf numFmtId="0" fontId="10" fillId="6" borderId="0" xfId="0" applyFont="1" applyFill="1"/>
    <xf numFmtId="173" fontId="24" fillId="2" borderId="3" xfId="1" applyNumberFormat="1" applyFont="1" applyFill="1" applyBorder="1" applyAlignment="1">
      <alignment horizontal="right"/>
    </xf>
    <xf numFmtId="0" fontId="9" fillId="5" borderId="11" xfId="1" applyFont="1" applyFill="1" applyBorder="1"/>
    <xf numFmtId="0" fontId="9" fillId="0" borderId="2" xfId="1" quotePrefix="1" applyFont="1" applyFill="1" applyBorder="1" applyAlignment="1">
      <alignment horizontal="left"/>
    </xf>
    <xf numFmtId="173" fontId="18" fillId="6" borderId="5" xfId="1" applyNumberFormat="1" applyFont="1" applyFill="1" applyBorder="1" applyAlignment="1">
      <alignment horizontal="right"/>
    </xf>
    <xf numFmtId="9" fontId="10" fillId="0" borderId="18" xfId="0" applyNumberFormat="1" applyFont="1" applyFill="1" applyBorder="1"/>
    <xf numFmtId="9" fontId="10" fillId="0" borderId="18" xfId="3" applyNumberFormat="1" applyFont="1" applyFill="1" applyBorder="1"/>
    <xf numFmtId="9" fontId="10" fillId="0" borderId="18" xfId="3" applyNumberFormat="1" applyFont="1" applyFill="1" applyBorder="1" applyAlignment="1">
      <alignment horizontal="right"/>
    </xf>
    <xf numFmtId="9" fontId="10" fillId="0" borderId="3" xfId="3" applyNumberFormat="1" applyFont="1" applyFill="1" applyBorder="1" applyAlignment="1">
      <alignment horizontal="right"/>
    </xf>
    <xf numFmtId="9" fontId="10" fillId="0" borderId="22" xfId="0" applyNumberFormat="1" applyFont="1" applyFill="1" applyBorder="1" applyAlignment="1">
      <alignment horizontal="right"/>
    </xf>
    <xf numFmtId="9" fontId="10" fillId="0" borderId="3" xfId="0" applyNumberFormat="1" applyFont="1" applyFill="1" applyBorder="1" applyAlignment="1">
      <alignment horizontal="right"/>
    </xf>
    <xf numFmtId="0" fontId="16" fillId="4" borderId="23" xfId="1" quotePrefix="1" applyFont="1" applyFill="1" applyBorder="1" applyAlignment="1">
      <alignment horizontal="left"/>
    </xf>
    <xf numFmtId="1" fontId="17" fillId="4" borderId="24" xfId="1" quotePrefix="1" applyNumberFormat="1" applyFont="1" applyFill="1" applyBorder="1" applyAlignment="1">
      <alignment horizontal="right"/>
    </xf>
    <xf numFmtId="1" fontId="17" fillId="4" borderId="25" xfId="1" quotePrefix="1" applyNumberFormat="1" applyFont="1" applyFill="1" applyBorder="1" applyAlignment="1">
      <alignment horizontal="right"/>
    </xf>
    <xf numFmtId="0" fontId="15" fillId="5" borderId="26" xfId="1" applyFont="1" applyFill="1" applyBorder="1"/>
    <xf numFmtId="0" fontId="15" fillId="2" borderId="26" xfId="1" quotePrefix="1" applyFont="1" applyFill="1" applyBorder="1" applyAlignment="1">
      <alignment horizontal="left"/>
    </xf>
    <xf numFmtId="0" fontId="15" fillId="2" borderId="26" xfId="0" applyFont="1" applyFill="1" applyBorder="1"/>
    <xf numFmtId="0" fontId="9" fillId="2" borderId="26" xfId="1" quotePrefix="1" applyFont="1" applyFill="1" applyBorder="1" applyAlignment="1">
      <alignment horizontal="left"/>
    </xf>
    <xf numFmtId="0" fontId="9" fillId="3" borderId="27" xfId="1" quotePrefix="1" applyFont="1" applyFill="1" applyBorder="1" applyAlignment="1">
      <alignment horizontal="left"/>
    </xf>
    <xf numFmtId="0" fontId="9" fillId="5" borderId="26" xfId="1" applyFont="1" applyFill="1" applyBorder="1"/>
    <xf numFmtId="0" fontId="9" fillId="2" borderId="26" xfId="1" applyFont="1" applyFill="1" applyBorder="1"/>
    <xf numFmtId="0" fontId="9" fillId="6" borderId="26" xfId="1" quotePrefix="1" applyFont="1" applyFill="1" applyBorder="1" applyAlignment="1">
      <alignment horizontal="left"/>
    </xf>
    <xf numFmtId="0" fontId="9" fillId="6" borderId="28" xfId="1" quotePrefix="1" applyFont="1" applyFill="1" applyBorder="1" applyAlignment="1">
      <alignment horizontal="left"/>
    </xf>
    <xf numFmtId="0" fontId="9" fillId="3" borderId="29" xfId="1" quotePrefix="1" applyFont="1" applyFill="1" applyBorder="1" applyAlignment="1">
      <alignment horizontal="left"/>
    </xf>
    <xf numFmtId="173" fontId="15" fillId="3" borderId="30" xfId="1" applyNumberFormat="1" applyFont="1" applyFill="1" applyBorder="1" applyAlignment="1">
      <alignment horizontal="right"/>
    </xf>
    <xf numFmtId="37" fontId="9" fillId="2" borderId="14" xfId="0" applyNumberFormat="1" applyFont="1" applyFill="1" applyBorder="1" applyAlignment="1" applyProtection="1">
      <alignment horizontal="left"/>
    </xf>
    <xf numFmtId="170" fontId="10" fillId="0" borderId="15" xfId="3" applyNumberFormat="1" applyFont="1" applyFill="1" applyBorder="1" applyAlignment="1">
      <alignment horizontal="right"/>
    </xf>
    <xf numFmtId="37" fontId="9" fillId="2" borderId="8" xfId="0" applyNumberFormat="1" applyFont="1" applyFill="1" applyBorder="1" applyAlignment="1" applyProtection="1">
      <alignment horizontal="left"/>
    </xf>
    <xf numFmtId="9" fontId="10" fillId="0" borderId="22" xfId="3" applyNumberFormat="1" applyFont="1" applyFill="1" applyBorder="1"/>
    <xf numFmtId="9" fontId="10" fillId="0" borderId="22" xfId="3" applyNumberFormat="1" applyFont="1" applyFill="1" applyBorder="1" applyAlignment="1">
      <alignment horizontal="right"/>
    </xf>
    <xf numFmtId="0" fontId="18" fillId="5" borderId="31" xfId="1" applyFont="1" applyFill="1" applyBorder="1" applyAlignment="1">
      <alignment horizontal="center"/>
    </xf>
    <xf numFmtId="173" fontId="18" fillId="2" borderId="32" xfId="1" applyNumberFormat="1" applyFont="1" applyFill="1" applyBorder="1" applyAlignment="1">
      <alignment horizontal="right"/>
    </xf>
    <xf numFmtId="172" fontId="18" fillId="2" borderId="32" xfId="1" applyNumberFormat="1" applyFont="1" applyFill="1" applyBorder="1" applyAlignment="1">
      <alignment horizontal="right"/>
    </xf>
    <xf numFmtId="172" fontId="18" fillId="2" borderId="33" xfId="1" applyNumberFormat="1" applyFont="1" applyFill="1" applyBorder="1" applyAlignment="1">
      <alignment horizontal="right"/>
    </xf>
    <xf numFmtId="173" fontId="15" fillId="3" borderId="34" xfId="1" applyNumberFormat="1" applyFont="1" applyFill="1" applyBorder="1" applyAlignment="1">
      <alignment horizontal="right"/>
    </xf>
    <xf numFmtId="167" fontId="18" fillId="5" borderId="31" xfId="1" applyNumberFormat="1" applyFont="1" applyFill="1" applyBorder="1" applyAlignment="1">
      <alignment horizontal="right"/>
    </xf>
    <xf numFmtId="173" fontId="18" fillId="6" borderId="32" xfId="1" applyNumberFormat="1" applyFont="1" applyFill="1" applyBorder="1" applyAlignment="1">
      <alignment horizontal="right"/>
    </xf>
    <xf numFmtId="173" fontId="18" fillId="6" borderId="33" xfId="1" applyNumberFormat="1" applyFont="1" applyFill="1" applyBorder="1" applyAlignment="1">
      <alignment horizontal="right"/>
    </xf>
    <xf numFmtId="173" fontId="15" fillId="3" borderId="35" xfId="1" applyNumberFormat="1" applyFont="1" applyFill="1" applyBorder="1" applyAlignment="1">
      <alignment horizontal="right"/>
    </xf>
    <xf numFmtId="173" fontId="15" fillId="3" borderId="36" xfId="1" applyNumberFormat="1" applyFont="1" applyFill="1" applyBorder="1" applyAlignment="1">
      <alignment horizontal="right"/>
    </xf>
    <xf numFmtId="167" fontId="18" fillId="5" borderId="11" xfId="1" applyNumberFormat="1" applyFont="1" applyFill="1" applyBorder="1" applyAlignment="1">
      <alignment horizontal="right"/>
    </xf>
    <xf numFmtId="173" fontId="18" fillId="2" borderId="11" xfId="1" applyNumberFormat="1" applyFont="1" applyFill="1" applyBorder="1" applyAlignment="1">
      <alignment horizontal="right"/>
    </xf>
    <xf numFmtId="173" fontId="13" fillId="2" borderId="11" xfId="1" applyNumberFormat="1" applyFont="1" applyFill="1" applyBorder="1" applyAlignment="1">
      <alignment horizontal="right"/>
    </xf>
    <xf numFmtId="173" fontId="15" fillId="3" borderId="17" xfId="1" applyNumberFormat="1" applyFont="1" applyFill="1" applyBorder="1" applyAlignment="1">
      <alignment horizontal="right"/>
    </xf>
    <xf numFmtId="173" fontId="15" fillId="2" borderId="11" xfId="1" applyNumberFormat="1" applyFont="1" applyFill="1" applyBorder="1" applyAlignment="1">
      <alignment horizontal="right"/>
    </xf>
    <xf numFmtId="173" fontId="14" fillId="3" borderId="17" xfId="1" applyNumberFormat="1" applyFont="1" applyFill="1" applyBorder="1" applyAlignment="1">
      <alignment horizontal="right"/>
    </xf>
    <xf numFmtId="1" fontId="17" fillId="4" borderId="37" xfId="1" quotePrefix="1" applyNumberFormat="1" applyFont="1" applyFill="1" applyBorder="1" applyAlignment="1">
      <alignment horizontal="right"/>
    </xf>
    <xf numFmtId="167" fontId="18" fillId="5" borderId="3" xfId="1" applyNumberFormat="1" applyFont="1" applyFill="1" applyBorder="1" applyAlignment="1">
      <alignment horizontal="right"/>
    </xf>
    <xf numFmtId="173" fontId="10" fillId="2" borderId="11" xfId="1" applyNumberFormat="1" applyFont="1" applyFill="1" applyBorder="1" applyAlignment="1">
      <alignment horizontal="right"/>
    </xf>
    <xf numFmtId="173" fontId="15" fillId="5" borderId="12" xfId="1" applyNumberFormat="1" applyFont="1" applyFill="1" applyBorder="1" applyAlignment="1">
      <alignment horizontal="right"/>
    </xf>
    <xf numFmtId="173" fontId="13" fillId="2" borderId="22" xfId="1" applyNumberFormat="1" applyFont="1" applyFill="1" applyBorder="1" applyAlignment="1">
      <alignment horizontal="right"/>
    </xf>
    <xf numFmtId="0" fontId="18" fillId="5" borderId="11" xfId="1" applyFont="1" applyFill="1" applyBorder="1" applyAlignment="1">
      <alignment horizontal="right"/>
    </xf>
    <xf numFmtId="168" fontId="18" fillId="2" borderId="11" xfId="1" applyNumberFormat="1" applyFont="1" applyFill="1" applyBorder="1" applyAlignment="1">
      <alignment horizontal="right"/>
    </xf>
    <xf numFmtId="0" fontId="18" fillId="5" borderId="3" xfId="1" applyFont="1" applyFill="1" applyBorder="1" applyAlignment="1">
      <alignment horizontal="right"/>
    </xf>
    <xf numFmtId="168" fontId="18" fillId="5" borderId="11" xfId="1" applyNumberFormat="1" applyFont="1" applyFill="1" applyBorder="1" applyAlignment="1">
      <alignment horizontal="right"/>
    </xf>
    <xf numFmtId="168" fontId="18" fillId="2" borderId="12" xfId="1" applyNumberFormat="1" applyFont="1" applyFill="1" applyBorder="1" applyAlignment="1">
      <alignment horizontal="right"/>
    </xf>
    <xf numFmtId="168" fontId="18" fillId="5" borderId="3" xfId="1" applyNumberFormat="1" applyFont="1" applyFill="1" applyBorder="1" applyAlignment="1">
      <alignment horizontal="right"/>
    </xf>
    <xf numFmtId="168" fontId="18" fillId="5" borderId="16" xfId="1" applyNumberFormat="1" applyFont="1" applyFill="1" applyBorder="1" applyAlignment="1">
      <alignment horizontal="right"/>
    </xf>
    <xf numFmtId="168" fontId="18" fillId="2" borderId="16" xfId="1" applyNumberFormat="1" applyFont="1" applyFill="1" applyBorder="1" applyAlignment="1">
      <alignment horizontal="right"/>
    </xf>
    <xf numFmtId="0" fontId="15" fillId="5" borderId="16" xfId="1" quotePrefix="1" applyFont="1" applyFill="1" applyBorder="1" applyAlignment="1">
      <alignment horizontal="left"/>
    </xf>
    <xf numFmtId="4" fontId="18" fillId="5" borderId="11" xfId="1" applyNumberFormat="1" applyFont="1" applyFill="1" applyBorder="1" applyAlignment="1">
      <alignment horizontal="right"/>
    </xf>
    <xf numFmtId="4" fontId="18" fillId="2" borderId="11" xfId="1" applyNumberFormat="1" applyFont="1" applyFill="1" applyBorder="1" applyAlignment="1">
      <alignment horizontal="right"/>
    </xf>
    <xf numFmtId="4" fontId="18" fillId="5" borderId="3" xfId="1" applyNumberFormat="1" applyFont="1" applyFill="1" applyBorder="1" applyAlignment="1">
      <alignment horizontal="right"/>
    </xf>
    <xf numFmtId="4" fontId="13" fillId="2" borderId="11" xfId="1" applyNumberFormat="1" applyFont="1" applyFill="1" applyBorder="1" applyAlignment="1">
      <alignment horizontal="right"/>
    </xf>
    <xf numFmtId="4" fontId="18" fillId="2" borderId="12" xfId="1" applyNumberFormat="1" applyFont="1" applyFill="1" applyBorder="1" applyAlignment="1">
      <alignment horizontal="right"/>
    </xf>
    <xf numFmtId="0" fontId="10" fillId="5" borderId="11" xfId="0" applyFont="1" applyFill="1" applyBorder="1"/>
    <xf numFmtId="170" fontId="10" fillId="0" borderId="11" xfId="3" applyNumberFormat="1" applyFont="1" applyFill="1" applyBorder="1" applyAlignment="1">
      <alignment horizontal="right"/>
    </xf>
    <xf numFmtId="9" fontId="10" fillId="0" borderId="11" xfId="3" applyNumberFormat="1" applyFont="1" applyFill="1" applyBorder="1" applyAlignment="1">
      <alignment horizontal="right"/>
    </xf>
    <xf numFmtId="9" fontId="10" fillId="0" borderId="10" xfId="0" applyNumberFormat="1" applyFont="1" applyFill="1" applyBorder="1" applyAlignment="1">
      <alignment horizontal="right"/>
    </xf>
    <xf numFmtId="9" fontId="10" fillId="0" borderId="11" xfId="0" applyNumberFormat="1" applyFont="1" applyFill="1" applyBorder="1" applyAlignment="1">
      <alignment horizontal="right"/>
    </xf>
    <xf numFmtId="9" fontId="10" fillId="0" borderId="10" xfId="3" applyNumberFormat="1" applyFont="1" applyFill="1" applyBorder="1" applyAlignment="1">
      <alignment horizontal="right"/>
    </xf>
    <xf numFmtId="170" fontId="10" fillId="0" borderId="17" xfId="3" applyNumberFormat="1" applyFont="1" applyFill="1" applyBorder="1" applyAlignment="1">
      <alignment horizontal="right"/>
    </xf>
    <xf numFmtId="0" fontId="10" fillId="5" borderId="3" xfId="0" applyFont="1" applyFill="1" applyBorder="1"/>
    <xf numFmtId="4" fontId="18" fillId="3" borderId="9" xfId="1" applyNumberFormat="1" applyFont="1" applyFill="1" applyBorder="1" applyAlignment="1">
      <alignment horizontal="right"/>
    </xf>
    <xf numFmtId="4" fontId="18" fillId="3" borderId="0" xfId="1" applyNumberFormat="1" applyFont="1" applyFill="1" applyBorder="1" applyAlignment="1">
      <alignment horizontal="right"/>
    </xf>
    <xf numFmtId="4" fontId="18" fillId="3" borderId="1" xfId="1" applyNumberFormat="1" applyFont="1" applyFill="1" applyBorder="1" applyAlignment="1">
      <alignment horizontal="right"/>
    </xf>
    <xf numFmtId="4" fontId="18" fillId="2" borderId="0" xfId="1" applyNumberFormat="1" applyFont="1" applyFill="1" applyBorder="1" applyAlignment="1">
      <alignment horizontal="right"/>
    </xf>
    <xf numFmtId="0" fontId="18" fillId="2" borderId="0" xfId="1" applyFont="1" applyFill="1" applyBorder="1" applyAlignment="1">
      <alignment horizontal="right"/>
    </xf>
    <xf numFmtId="169" fontId="10" fillId="2" borderId="0" xfId="0" applyNumberFormat="1" applyFont="1" applyFill="1"/>
    <xf numFmtId="0" fontId="19" fillId="2" borderId="0" xfId="0" applyFont="1" applyFill="1"/>
    <xf numFmtId="165" fontId="26" fillId="2" borderId="0" xfId="1" applyNumberFormat="1" applyFont="1" applyFill="1"/>
  </cellXfs>
  <cellStyles count="82">
    <cellStyle name="Lien hypertexte" xfId="4" builtinId="8" hidden="1"/>
    <cellStyle name="Lien hypertexte" xfId="6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 visité" xfId="5" builtinId="9" hidden="1"/>
    <cellStyle name="Lien hypertexte visité" xfId="7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Milliers 2" xfId="79" xr:uid="{B13BB112-1E41-5948-8F63-C7E8D52725E9}"/>
    <cellStyle name="Milliers 3" xfId="81" xr:uid="{F75606C0-2FE3-4359-8BFA-FB483006ADAC}"/>
    <cellStyle name="Monétaire 2" xfId="8" xr:uid="{00000000-0005-0000-0000-000047000000}"/>
    <cellStyle name="Normal" xfId="0" builtinId="0"/>
    <cellStyle name="Normal 2" xfId="76" xr:uid="{41CDC067-78D8-5742-AD2B-2D6514F6E98C}"/>
    <cellStyle name="Normal 2 2" xfId="51" xr:uid="{00000000-0005-0000-0000-000049000000}"/>
    <cellStyle name="Normal 3" xfId="78" xr:uid="{93EA437D-A8C9-CD4B-A588-53FC7A9E819C}"/>
    <cellStyle name="Normal 4" xfId="80" xr:uid="{C65C4215-9362-4D48-9A21-453F19FEBE9F}"/>
    <cellStyle name="Normal_MODEL_DDB" xfId="1" xr:uid="{00000000-0005-0000-0000-00004A000000}"/>
    <cellStyle name="Normal_SEK" xfId="2" xr:uid="{00000000-0005-0000-0000-00004C000000}"/>
    <cellStyle name="Pourcentage" xfId="3" builtinId="5"/>
    <cellStyle name="Pourcentage 2" xfId="77" xr:uid="{99223DEE-FC5B-734F-9F1E-4575E2C3224B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1485900</xdr:colOff>
          <xdr:row>0</xdr:row>
          <xdr:rowOff>0</xdr:rowOff>
        </xdr:to>
        <xdr:sp macro="" textlink="">
          <xdr:nvSpPr>
            <xdr:cNvPr id="1168" name="LBL_UPDATED_GRAPHS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3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X231"/>
  <sheetViews>
    <sheetView showGridLines="0" tabSelected="1" zoomScaleNormal="100" workbookViewId="0">
      <selection activeCell="A193" sqref="A193:XFD199"/>
    </sheetView>
  </sheetViews>
  <sheetFormatPr baseColWidth="10" defaultColWidth="10" defaultRowHeight="15.75"/>
  <cols>
    <col min="1" max="1" width="89" style="1" customWidth="1"/>
    <col min="2" max="2" width="17.33203125" style="61" hidden="1" customWidth="1"/>
    <col min="3" max="5" width="13.1640625" style="1" customWidth="1"/>
    <col min="6" max="6" width="13.1640625" style="2" customWidth="1"/>
    <col min="7" max="8" width="13.1640625" style="1" customWidth="1"/>
    <col min="9" max="9" width="10" style="11"/>
    <col min="10" max="10" width="18.5" style="11" customWidth="1"/>
    <col min="11" max="11" width="10" style="11"/>
    <col min="12" max="12" width="19.6640625" style="11" bestFit="1" customWidth="1"/>
    <col min="13" max="13" width="19.5" style="11" customWidth="1"/>
    <col min="14" max="128" width="10" style="11"/>
    <col min="129" max="16384" width="10" style="1"/>
  </cols>
  <sheetData>
    <row r="1" spans="1:128" ht="18.75">
      <c r="A1" s="186" t="s">
        <v>82</v>
      </c>
      <c r="B1" s="7"/>
      <c r="C1" s="6"/>
      <c r="D1" s="6"/>
      <c r="E1" s="6"/>
      <c r="F1" s="76"/>
      <c r="G1" s="8"/>
      <c r="H1" s="8"/>
    </row>
    <row r="2" spans="1:128">
      <c r="A2" s="10"/>
      <c r="B2" s="7"/>
      <c r="C2" s="10"/>
      <c r="D2" s="10"/>
      <c r="E2" s="10"/>
      <c r="F2" s="75"/>
      <c r="G2" s="11"/>
      <c r="H2" s="11"/>
    </row>
    <row r="3" spans="1:128" s="14" customFormat="1">
      <c r="A3" s="117" t="s">
        <v>53</v>
      </c>
      <c r="B3" s="118">
        <v>2014</v>
      </c>
      <c r="C3" s="118">
        <v>2015</v>
      </c>
      <c r="D3" s="118">
        <v>2016</v>
      </c>
      <c r="E3" s="118">
        <v>2017</v>
      </c>
      <c r="F3" s="118">
        <v>2018</v>
      </c>
      <c r="G3" s="119">
        <v>2019</v>
      </c>
      <c r="H3" s="119">
        <v>2020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</row>
    <row r="4" spans="1:128" s="5" customFormat="1">
      <c r="A4" s="120"/>
      <c r="B4" s="88"/>
      <c r="C4" s="88"/>
      <c r="D4" s="88"/>
      <c r="E4" s="88"/>
      <c r="F4" s="88"/>
      <c r="G4" s="88"/>
      <c r="H4" s="136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</row>
    <row r="5" spans="1:128">
      <c r="A5" s="121" t="s">
        <v>1</v>
      </c>
      <c r="B5" s="22" t="e">
        <f>#REF!/1000000</f>
        <v>#REF!</v>
      </c>
      <c r="C5" s="22">
        <v>1</v>
      </c>
      <c r="D5" s="22">
        <v>0.55604900000000002</v>
      </c>
      <c r="E5" s="22">
        <v>0.42957600000000001</v>
      </c>
      <c r="F5" s="22">
        <v>0.72228999999999999</v>
      </c>
      <c r="G5" s="22">
        <v>0.44109999999999999</v>
      </c>
      <c r="H5" s="137">
        <v>0.80073300000000003</v>
      </c>
    </row>
    <row r="6" spans="1:128">
      <c r="A6" s="121" t="s">
        <v>2</v>
      </c>
      <c r="B6" s="16" t="e">
        <f>#REF!/1000000+#REF!/1000000</f>
        <v>#REF!</v>
      </c>
      <c r="C6" s="16">
        <v>810</v>
      </c>
      <c r="D6" s="16">
        <v>738.57838100000004</v>
      </c>
      <c r="E6" s="16">
        <v>367.04472299999998</v>
      </c>
      <c r="F6" s="16">
        <v>1153.851334</v>
      </c>
      <c r="G6" s="16">
        <v>603.74517400000002</v>
      </c>
      <c r="H6" s="138">
        <v>578.12995599999999</v>
      </c>
    </row>
    <row r="7" spans="1:128">
      <c r="A7" s="121" t="s">
        <v>65</v>
      </c>
      <c r="B7" s="16" t="e">
        <f>SUM(#REF!)/1000000</f>
        <v>#REF!</v>
      </c>
      <c r="C7" s="16">
        <v>10309</v>
      </c>
      <c r="D7" s="16">
        <v>13978.911131000001</v>
      </c>
      <c r="E7" s="16">
        <v>17268.367130999999</v>
      </c>
      <c r="F7" s="16">
        <v>18922.542600000001</v>
      </c>
      <c r="G7" s="16">
        <v>19598.9274</v>
      </c>
      <c r="H7" s="138">
        <v>22670.313031000002</v>
      </c>
    </row>
    <row r="8" spans="1:128">
      <c r="A8" s="122" t="s">
        <v>3</v>
      </c>
      <c r="B8" s="16" t="e">
        <f>(#REF!+#REF!)/1000000</f>
        <v>#REF!</v>
      </c>
      <c r="C8" s="16">
        <v>162</v>
      </c>
      <c r="D8" s="16">
        <v>43.73</v>
      </c>
      <c r="E8" s="16">
        <v>0</v>
      </c>
      <c r="F8" s="16">
        <v>1000</v>
      </c>
      <c r="G8" s="16">
        <v>4000</v>
      </c>
      <c r="H8" s="138">
        <v>4060.0000009999999</v>
      </c>
    </row>
    <row r="9" spans="1:128">
      <c r="A9" s="122" t="s">
        <v>4</v>
      </c>
      <c r="B9" s="16" t="e">
        <f>#REF!/1000000</f>
        <v>#REF!</v>
      </c>
      <c r="C9" s="16">
        <v>77</v>
      </c>
      <c r="D9" s="16">
        <v>29.208528000000001</v>
      </c>
      <c r="E9" s="16">
        <v>15.257289</v>
      </c>
      <c r="F9" s="16">
        <v>23.579426000000002</v>
      </c>
      <c r="G9" s="16">
        <v>10.316209000000001</v>
      </c>
      <c r="H9" s="138">
        <v>10.871307</v>
      </c>
    </row>
    <row r="10" spans="1:128">
      <c r="A10" s="121" t="s">
        <v>5</v>
      </c>
      <c r="B10" s="16" t="e">
        <f>#REF!/1000000</f>
        <v>#REF!</v>
      </c>
      <c r="C10" s="16">
        <v>533</v>
      </c>
      <c r="D10" s="16">
        <v>1793.7354580000001</v>
      </c>
      <c r="E10" s="16">
        <v>2386.0641019999998</v>
      </c>
      <c r="F10" s="16">
        <v>2919.8196539999999</v>
      </c>
      <c r="G10" s="16">
        <v>4276.1961039999997</v>
      </c>
      <c r="H10" s="138">
        <v>5406.2338870000003</v>
      </c>
    </row>
    <row r="11" spans="1:128">
      <c r="A11" s="121" t="s">
        <v>62</v>
      </c>
      <c r="B11" s="16" t="e">
        <f>#REF!/1000000</f>
        <v>#REF!</v>
      </c>
      <c r="C11" s="16">
        <v>955</v>
      </c>
      <c r="D11" s="16">
        <v>933.96716800000002</v>
      </c>
      <c r="E11" s="16">
        <v>755.64330199999995</v>
      </c>
      <c r="F11" s="16">
        <v>1232.951896</v>
      </c>
      <c r="G11" s="16">
        <v>1230.9899700000001</v>
      </c>
      <c r="H11" s="138">
        <v>1544.2652800000001</v>
      </c>
    </row>
    <row r="12" spans="1:128">
      <c r="A12" s="121" t="s">
        <v>6</v>
      </c>
      <c r="B12" s="16" t="e">
        <f>+#REF!/1000000</f>
        <v>#REF!</v>
      </c>
      <c r="C12" s="16">
        <v>1804</v>
      </c>
      <c r="D12" s="16">
        <v>1803.8054999999999</v>
      </c>
      <c r="E12" s="16">
        <v>1803.8054999999999</v>
      </c>
      <c r="F12" s="16">
        <v>1851.860457</v>
      </c>
      <c r="G12" s="16">
        <v>1851.860457</v>
      </c>
      <c r="H12" s="138">
        <v>2051.8604570000002</v>
      </c>
    </row>
    <row r="13" spans="1:128">
      <c r="A13" s="121" t="s">
        <v>13</v>
      </c>
      <c r="B13" s="16" t="e">
        <f>SUM(#REF!)/1000000</f>
        <v>#REF!</v>
      </c>
      <c r="C13" s="16">
        <v>3195</v>
      </c>
      <c r="D13" s="16">
        <v>3217.6759240000001</v>
      </c>
      <c r="E13" s="16">
        <v>3184.3469209999998</v>
      </c>
      <c r="F13" s="16">
        <v>3165.8861959999999</v>
      </c>
      <c r="G13" s="16">
        <v>3186.99</v>
      </c>
      <c r="H13" s="138">
        <v>3203.0506249999999</v>
      </c>
    </row>
    <row r="14" spans="1:128">
      <c r="A14" s="121" t="s">
        <v>66</v>
      </c>
      <c r="B14" s="16" t="e">
        <f>#REF!/1000000</f>
        <v>#REF!</v>
      </c>
      <c r="C14" s="16">
        <v>3666</v>
      </c>
      <c r="D14" s="16">
        <v>39812.082659</v>
      </c>
      <c r="E14" s="16">
        <v>37757.259450999998</v>
      </c>
      <c r="F14" s="16">
        <v>34414.352735</v>
      </c>
      <c r="G14" s="16">
        <v>31354.379876999999</v>
      </c>
      <c r="H14" s="138">
        <v>57910.859284999999</v>
      </c>
    </row>
    <row r="15" spans="1:128">
      <c r="A15" s="123" t="s">
        <v>64</v>
      </c>
      <c r="B15" s="87" t="e">
        <f>#REF!/1000000</f>
        <v>#REF!</v>
      </c>
      <c r="C15" s="87">
        <v>649</v>
      </c>
      <c r="D15" s="87">
        <v>648.75</v>
      </c>
      <c r="E15" s="87">
        <v>828.749999</v>
      </c>
      <c r="F15" s="87">
        <v>1249.1381590000001</v>
      </c>
      <c r="G15" s="87">
        <v>1249.1381590000001</v>
      </c>
      <c r="H15" s="139">
        <v>1249.1381590000001</v>
      </c>
    </row>
    <row r="16" spans="1:128" s="20" customFormat="1">
      <c r="A16" s="124" t="s">
        <v>54</v>
      </c>
      <c r="B16" s="77" t="e">
        <f t="shared" ref="B16" si="0">SUM(B5:B15)</f>
        <v>#REF!</v>
      </c>
      <c r="C16" s="77">
        <v>22161</v>
      </c>
      <c r="D16" s="77">
        <v>63001.000797999994</v>
      </c>
      <c r="E16" s="77">
        <v>64366.967993999999</v>
      </c>
      <c r="F16" s="77">
        <v>65934.704746999996</v>
      </c>
      <c r="G16" s="24">
        <v>67362.984449999989</v>
      </c>
      <c r="H16" s="140">
        <v>98685.522721000001</v>
      </c>
      <c r="I16" s="184"/>
      <c r="J16" s="11"/>
      <c r="K16" s="184"/>
      <c r="L16" s="184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</row>
    <row r="17" spans="1:128" s="5" customFormat="1">
      <c r="A17" s="125"/>
      <c r="B17" s="89"/>
      <c r="C17" s="89"/>
      <c r="D17" s="89"/>
      <c r="E17" s="89"/>
      <c r="F17" s="89"/>
      <c r="G17" s="89"/>
      <c r="H17" s="14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</row>
    <row r="18" spans="1:128">
      <c r="A18" s="123" t="s">
        <v>63</v>
      </c>
      <c r="B18" s="22" t="e">
        <f>#REF!/1000000</f>
        <v>#REF!</v>
      </c>
      <c r="C18" s="22">
        <v>1544</v>
      </c>
      <c r="D18" s="22">
        <v>1194.237292</v>
      </c>
      <c r="E18" s="22">
        <v>0</v>
      </c>
      <c r="F18" s="22">
        <v>0</v>
      </c>
      <c r="G18" s="22">
        <v>0</v>
      </c>
      <c r="H18" s="137">
        <v>0</v>
      </c>
    </row>
    <row r="19" spans="1:128">
      <c r="A19" s="123" t="s">
        <v>7</v>
      </c>
      <c r="B19" s="22" t="e">
        <f>#REF!</f>
        <v>#REF!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137">
        <v>0</v>
      </c>
    </row>
    <row r="20" spans="1:128">
      <c r="A20" s="126" t="s">
        <v>8</v>
      </c>
      <c r="B20" s="22"/>
      <c r="C20" s="22"/>
      <c r="D20" s="22"/>
      <c r="E20" s="22"/>
      <c r="F20" s="22"/>
      <c r="G20" s="22"/>
      <c r="H20" s="137"/>
    </row>
    <row r="21" spans="1:128">
      <c r="A21" s="126" t="s">
        <v>59</v>
      </c>
      <c r="B21" s="22" t="e">
        <f>#REF!/1000000</f>
        <v>#REF!</v>
      </c>
      <c r="C21" s="22">
        <v>3681</v>
      </c>
      <c r="D21" s="22">
        <v>3565.1629170000001</v>
      </c>
      <c r="E21" s="22">
        <v>3828.6607309999999</v>
      </c>
      <c r="F21" s="22">
        <v>4042.0233830000002</v>
      </c>
      <c r="G21" s="22">
        <v>4211.3526659999998</v>
      </c>
      <c r="H21" s="137">
        <v>4367.7279179999996</v>
      </c>
    </row>
    <row r="22" spans="1:128" s="106" customFormat="1">
      <c r="A22" s="127" t="s">
        <v>9</v>
      </c>
      <c r="B22" s="105" t="e">
        <f>#REF!/1000000</f>
        <v>#REF!</v>
      </c>
      <c r="C22" s="105">
        <v>278</v>
      </c>
      <c r="D22" s="105">
        <v>139.21185299999999</v>
      </c>
      <c r="E22" s="105">
        <v>75.271889000000002</v>
      </c>
      <c r="F22" s="105">
        <v>161.532625</v>
      </c>
      <c r="G22" s="105">
        <v>195.34548799999999</v>
      </c>
      <c r="H22" s="142">
        <v>152.192858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</row>
    <row r="23" spans="1:128">
      <c r="A23" s="123" t="s">
        <v>14</v>
      </c>
      <c r="B23" s="22" t="e">
        <f t="shared" ref="B23" si="1">SUM(B18:B22)</f>
        <v>#REF!</v>
      </c>
      <c r="C23" s="22">
        <v>5503</v>
      </c>
      <c r="D23" s="22">
        <v>4898.6120620000002</v>
      </c>
      <c r="E23" s="22">
        <v>3903.93262</v>
      </c>
      <c r="F23" s="22">
        <v>4203.5560080000005</v>
      </c>
      <c r="G23" s="22">
        <v>4406.6981539999997</v>
      </c>
      <c r="H23" s="137">
        <v>4519.9207759999999</v>
      </c>
    </row>
    <row r="24" spans="1:128">
      <c r="A24" s="123" t="s">
        <v>10</v>
      </c>
      <c r="B24" s="22"/>
      <c r="C24" s="22"/>
      <c r="D24" s="22"/>
      <c r="E24" s="22"/>
      <c r="F24" s="22"/>
      <c r="G24" s="22"/>
      <c r="H24" s="137"/>
    </row>
    <row r="25" spans="1:128">
      <c r="A25" s="123" t="s">
        <v>11</v>
      </c>
      <c r="B25" s="22"/>
      <c r="C25" s="22"/>
      <c r="D25" s="22"/>
      <c r="E25" s="22"/>
      <c r="F25" s="22"/>
      <c r="G25" s="22"/>
      <c r="H25" s="137"/>
    </row>
    <row r="26" spans="1:128">
      <c r="A26" s="126" t="s">
        <v>69</v>
      </c>
      <c r="B26" s="22" t="e">
        <f>#REF!/1000000+#REF!/1000000</f>
        <v>#REF!</v>
      </c>
      <c r="C26" s="22">
        <v>1636</v>
      </c>
      <c r="D26" s="22">
        <v>856.63119000000006</v>
      </c>
      <c r="E26" s="22">
        <v>707.56009300000005</v>
      </c>
      <c r="F26" s="22">
        <v>938.66106000000002</v>
      </c>
      <c r="G26" s="22">
        <v>748.58297200000004</v>
      </c>
      <c r="H26" s="137">
        <v>1145.6614959999999</v>
      </c>
    </row>
    <row r="27" spans="1:128" s="106" customFormat="1">
      <c r="A27" s="127" t="s">
        <v>43</v>
      </c>
      <c r="B27" s="105" t="e">
        <f>#REF!/1000000+#REF!/1000000+#REF!/1000000</f>
        <v>#REF!</v>
      </c>
      <c r="C27" s="105">
        <v>13397</v>
      </c>
      <c r="D27" s="105">
        <v>55853.067548999999</v>
      </c>
      <c r="E27" s="105">
        <v>58594.900283999996</v>
      </c>
      <c r="F27" s="105">
        <v>59864.027684000001</v>
      </c>
      <c r="G27" s="105">
        <v>61511.358327000002</v>
      </c>
      <c r="H27" s="142">
        <v>92555.710451999999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</row>
    <row r="28" spans="1:128" s="106" customFormat="1">
      <c r="A28" s="128" t="s">
        <v>68</v>
      </c>
      <c r="B28" s="110" t="e">
        <f>B26+B27+#REF!/1000000</f>
        <v>#REF!</v>
      </c>
      <c r="C28" s="110">
        <v>16658</v>
      </c>
      <c r="D28" s="110">
        <v>58102.388736000001</v>
      </c>
      <c r="E28" s="110">
        <v>60463.035373999999</v>
      </c>
      <c r="F28" s="110">
        <v>61731.148740999997</v>
      </c>
      <c r="G28" s="110">
        <v>62956.286295999998</v>
      </c>
      <c r="H28" s="143">
        <v>94165.601945000002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</row>
    <row r="29" spans="1:128" s="20" customFormat="1">
      <c r="A29" s="129" t="s">
        <v>12</v>
      </c>
      <c r="B29" s="130" t="e">
        <f t="shared" ref="B29" si="2">B23+B28</f>
        <v>#REF!</v>
      </c>
      <c r="C29" s="130">
        <v>22161</v>
      </c>
      <c r="D29" s="130">
        <v>63001.000798000001</v>
      </c>
      <c r="E29" s="130">
        <v>64366.967993999999</v>
      </c>
      <c r="F29" s="130">
        <v>65934.704748999997</v>
      </c>
      <c r="G29" s="145">
        <v>67362.984450000004</v>
      </c>
      <c r="H29" s="144">
        <v>98685.522721000001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</row>
    <row r="30" spans="1:128">
      <c r="A30" s="10"/>
      <c r="B30" s="25"/>
      <c r="C30" s="25"/>
      <c r="D30" s="25"/>
      <c r="E30" s="9"/>
      <c r="F30" s="3"/>
      <c r="G30" s="9"/>
      <c r="H30" s="9"/>
    </row>
    <row r="31" spans="1:128" s="14" customFormat="1">
      <c r="A31" s="12" t="s">
        <v>55</v>
      </c>
      <c r="B31" s="13">
        <v>2014</v>
      </c>
      <c r="C31" s="13">
        <v>2015</v>
      </c>
      <c r="D31" s="13">
        <v>2016</v>
      </c>
      <c r="E31" s="13">
        <v>2017</v>
      </c>
      <c r="F31" s="13">
        <v>2018</v>
      </c>
      <c r="G31" s="152">
        <v>2019</v>
      </c>
      <c r="H31" s="86">
        <v>2020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</row>
    <row r="32" spans="1:128" s="5" customFormat="1">
      <c r="A32" s="21"/>
      <c r="B32" s="72"/>
      <c r="C32" s="72"/>
      <c r="D32" s="72"/>
      <c r="E32" s="72"/>
      <c r="F32" s="72"/>
      <c r="G32" s="153"/>
      <c r="H32" s="146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</row>
    <row r="33" spans="1:128">
      <c r="A33" s="18" t="s">
        <v>15</v>
      </c>
      <c r="B33" s="22" t="e">
        <f>#REF!/1000000</f>
        <v>#REF!</v>
      </c>
      <c r="C33" s="22">
        <v>325</v>
      </c>
      <c r="D33" s="22">
        <v>637.95978500000001</v>
      </c>
      <c r="E33" s="22">
        <v>892.60789</v>
      </c>
      <c r="F33" s="22">
        <v>1117.7653969999999</v>
      </c>
      <c r="G33" s="22">
        <v>1177.1554799999999</v>
      </c>
      <c r="H33" s="147">
        <v>1142.055351</v>
      </c>
    </row>
    <row r="34" spans="1:128">
      <c r="A34" s="18" t="s">
        <v>16</v>
      </c>
      <c r="B34" s="26" t="e">
        <f>-#REF!/1000000</f>
        <v>#REF!</v>
      </c>
      <c r="C34" s="26">
        <v>0</v>
      </c>
      <c r="D34" s="26">
        <v>0</v>
      </c>
      <c r="E34" s="26">
        <v>0</v>
      </c>
      <c r="F34" s="26">
        <v>-7.206575</v>
      </c>
      <c r="G34" s="26">
        <v>0</v>
      </c>
      <c r="H34" s="148">
        <v>0</v>
      </c>
    </row>
    <row r="35" spans="1:128" s="20" customFormat="1">
      <c r="A35" s="19" t="s">
        <v>17</v>
      </c>
      <c r="B35" s="24" t="e">
        <f t="shared" ref="B35" si="3">B33+B34</f>
        <v>#REF!</v>
      </c>
      <c r="C35" s="24">
        <v>325</v>
      </c>
      <c r="D35" s="24">
        <v>637.95978500000001</v>
      </c>
      <c r="E35" s="24">
        <v>892.60789</v>
      </c>
      <c r="F35" s="24">
        <v>1110.558822</v>
      </c>
      <c r="G35" s="24">
        <v>1177.1554799999999</v>
      </c>
      <c r="H35" s="149">
        <v>1142.055351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</row>
    <row r="36" spans="1:128">
      <c r="A36" s="18" t="s">
        <v>28</v>
      </c>
      <c r="B36" s="22" t="e">
        <f>(#REF!-#REF!)/1000000</f>
        <v>#REF!</v>
      </c>
      <c r="C36" s="22">
        <v>3</v>
      </c>
      <c r="D36" s="22">
        <v>-13.283649</v>
      </c>
      <c r="E36" s="22">
        <v>-10.235531999999999</v>
      </c>
      <c r="F36" s="22">
        <v>4.0964280000000004</v>
      </c>
      <c r="G36" s="22">
        <v>-2.7287170000000001</v>
      </c>
      <c r="H36" s="147">
        <v>-33.388316000000003</v>
      </c>
    </row>
    <row r="37" spans="1:128">
      <c r="A37" s="18" t="s">
        <v>18</v>
      </c>
      <c r="B37" s="22" t="e">
        <f>(#REF!-#REF!)/1000000</f>
        <v>#REF!</v>
      </c>
      <c r="C37" s="22">
        <v>20</v>
      </c>
      <c r="D37" s="22">
        <v>8.7907960000000003</v>
      </c>
      <c r="E37" s="22">
        <v>1.7247380000000001</v>
      </c>
      <c r="F37" s="22">
        <v>5.5705270000000002</v>
      </c>
      <c r="G37" s="22">
        <v>96.634246000000005</v>
      </c>
      <c r="H37" s="147">
        <v>252.988325</v>
      </c>
    </row>
    <row r="38" spans="1:128">
      <c r="A38" s="18" t="s">
        <v>30</v>
      </c>
      <c r="B38" s="22" t="e">
        <f>#REF!/1000000</f>
        <v>#REF!</v>
      </c>
      <c r="C38" s="22">
        <v>1536</v>
      </c>
      <c r="D38" s="22">
        <v>1594.27098</v>
      </c>
      <c r="E38" s="22">
        <v>1939.050293</v>
      </c>
      <c r="F38" s="22">
        <v>2137.4919669999999</v>
      </c>
      <c r="G38" s="22">
        <v>2261.3192239999998</v>
      </c>
      <c r="H38" s="147">
        <v>2760.4551449999999</v>
      </c>
    </row>
    <row r="39" spans="1:128">
      <c r="A39" s="18" t="s">
        <v>31</v>
      </c>
      <c r="B39" s="22"/>
      <c r="C39" s="22"/>
      <c r="D39" s="22"/>
      <c r="E39" s="22"/>
      <c r="F39" s="22"/>
      <c r="G39" s="22"/>
      <c r="H39" s="147"/>
    </row>
    <row r="40" spans="1:128">
      <c r="A40" s="18" t="s">
        <v>29</v>
      </c>
      <c r="B40" s="27" t="e">
        <f t="shared" ref="B40" si="4">SUM(B36:B39)</f>
        <v>#REF!</v>
      </c>
      <c r="C40" s="27">
        <v>1559</v>
      </c>
      <c r="D40" s="27">
        <v>1589.778127</v>
      </c>
      <c r="E40" s="27">
        <v>1930.539499</v>
      </c>
      <c r="F40" s="27">
        <v>2147.1589220000001</v>
      </c>
      <c r="G40" s="27">
        <v>2355.224753</v>
      </c>
      <c r="H40" s="150">
        <v>2980.0551539999997</v>
      </c>
    </row>
    <row r="41" spans="1:128" s="20" customFormat="1">
      <c r="A41" s="19" t="s">
        <v>19</v>
      </c>
      <c r="B41" s="24" t="e">
        <f t="shared" ref="B41" si="5">B35+B40</f>
        <v>#REF!</v>
      </c>
      <c r="C41" s="24">
        <v>1884</v>
      </c>
      <c r="D41" s="24">
        <v>2227.7379120000001</v>
      </c>
      <c r="E41" s="24">
        <v>2823.1473889999997</v>
      </c>
      <c r="F41" s="24">
        <v>3257.717744</v>
      </c>
      <c r="G41" s="24">
        <v>3532.3802329999999</v>
      </c>
      <c r="H41" s="149">
        <v>4122.1105049999996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</row>
    <row r="42" spans="1:128">
      <c r="A42" s="18" t="s">
        <v>20</v>
      </c>
      <c r="B42" s="26" t="e">
        <f>-#REF!/1000000</f>
        <v>#REF!</v>
      </c>
      <c r="C42" s="26">
        <v>-623</v>
      </c>
      <c r="D42" s="26">
        <v>-718.64306299999998</v>
      </c>
      <c r="E42" s="26">
        <v>-857.69630099999995</v>
      </c>
      <c r="F42" s="26">
        <v>-1062.0114860000001</v>
      </c>
      <c r="G42" s="26">
        <v>-1233.064873</v>
      </c>
      <c r="H42" s="148">
        <v>-1430.8257000000001</v>
      </c>
    </row>
    <row r="43" spans="1:128">
      <c r="A43" s="18" t="s">
        <v>22</v>
      </c>
      <c r="B43" s="26" t="e">
        <f>-SUM(#REF!,#REF!)/1000000</f>
        <v>#REF!</v>
      </c>
      <c r="C43" s="26">
        <v>-856</v>
      </c>
      <c r="D43" s="26">
        <v>-667.35039700000004</v>
      </c>
      <c r="E43" s="26">
        <v>-829.61688700000002</v>
      </c>
      <c r="F43" s="26">
        <v>-934.38428999999996</v>
      </c>
      <c r="G43" s="26">
        <v>-848.92189699999994</v>
      </c>
      <c r="H43" s="148">
        <v>-789.70115299999998</v>
      </c>
    </row>
    <row r="44" spans="1:128">
      <c r="A44" s="18" t="s">
        <v>51</v>
      </c>
      <c r="B44" s="26" t="e">
        <f>-(#REF!+#REF!-#REF!+#REF!)/1000000</f>
        <v>#REF!</v>
      </c>
      <c r="C44" s="26">
        <v>504</v>
      </c>
      <c r="D44" s="26">
        <v>-805.56161199999997</v>
      </c>
      <c r="E44" s="26">
        <v>-155.93922900000001</v>
      </c>
      <c r="F44" s="26">
        <v>-530.95653800000002</v>
      </c>
      <c r="G44" s="26">
        <v>-169.688197</v>
      </c>
      <c r="H44" s="148">
        <v>-465.82576499999999</v>
      </c>
    </row>
    <row r="45" spans="1:128" s="20" customFormat="1">
      <c r="A45" s="19" t="s">
        <v>21</v>
      </c>
      <c r="B45" s="28" t="e">
        <f t="shared" ref="B45" si="6">B42+B43+B44</f>
        <v>#REF!</v>
      </c>
      <c r="C45" s="28">
        <v>-975</v>
      </c>
      <c r="D45" s="28">
        <v>-2191.5550720000001</v>
      </c>
      <c r="E45" s="28">
        <v>-1843.2524170000002</v>
      </c>
      <c r="F45" s="28">
        <v>-2527.3523140000002</v>
      </c>
      <c r="G45" s="28">
        <v>-2251.6749669999999</v>
      </c>
      <c r="H45" s="151">
        <v>-2686.3526180000003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</row>
    <row r="46" spans="1:128" s="20" customFormat="1">
      <c r="A46" s="19" t="s">
        <v>32</v>
      </c>
      <c r="B46" s="24" t="e">
        <f t="shared" ref="B46" si="7">B41+B45</f>
        <v>#REF!</v>
      </c>
      <c r="C46" s="24">
        <v>909</v>
      </c>
      <c r="D46" s="24">
        <v>36.182839999999942</v>
      </c>
      <c r="E46" s="24">
        <v>979.8949719999996</v>
      </c>
      <c r="F46" s="24">
        <v>730.36542999999983</v>
      </c>
      <c r="G46" s="24">
        <v>1280.7052659999999</v>
      </c>
      <c r="H46" s="149">
        <v>1435.7578869999993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</row>
    <row r="47" spans="1:128">
      <c r="A47" s="18" t="s">
        <v>46</v>
      </c>
      <c r="B47" s="107" t="e">
        <f>-#REF!/1000000</f>
        <v>#REF!</v>
      </c>
      <c r="C47" s="26">
        <v>-643</v>
      </c>
      <c r="D47" s="107">
        <v>2606.9976320000001</v>
      </c>
      <c r="E47" s="107">
        <v>2010.787775</v>
      </c>
      <c r="F47" s="26">
        <v>-194.42239000000001</v>
      </c>
      <c r="G47" s="156">
        <v>-1130.0893699999999</v>
      </c>
      <c r="H47" s="148">
        <v>-1269.1778830000001</v>
      </c>
    </row>
    <row r="48" spans="1:128">
      <c r="A48" s="18" t="s">
        <v>23</v>
      </c>
      <c r="B48" s="29" t="e">
        <f>#REF!/1000000</f>
        <v>#REF!</v>
      </c>
      <c r="C48" s="29">
        <v>180</v>
      </c>
      <c r="D48" s="29">
        <v>412.18610999999999</v>
      </c>
      <c r="E48" s="29">
        <v>259.92905400000001</v>
      </c>
      <c r="F48" s="29">
        <v>228.39077499999999</v>
      </c>
      <c r="G48" s="29">
        <v>899.41455599999995</v>
      </c>
      <c r="H48" s="154">
        <v>282.56759699999998</v>
      </c>
    </row>
    <row r="49" spans="1:128">
      <c r="A49" s="18" t="s">
        <v>24</v>
      </c>
      <c r="B49" s="27" t="e">
        <f t="shared" ref="B49" si="8">SUM(B46:B48)</f>
        <v>#REF!</v>
      </c>
      <c r="C49" s="27">
        <v>446</v>
      </c>
      <c r="D49" s="27">
        <v>3055.3665820000001</v>
      </c>
      <c r="E49" s="27">
        <v>3250.611801</v>
      </c>
      <c r="F49" s="27">
        <v>764.33381499999984</v>
      </c>
      <c r="G49" s="27">
        <v>1050.030452</v>
      </c>
      <c r="H49" s="150">
        <v>449.14760099999921</v>
      </c>
    </row>
    <row r="50" spans="1:128">
      <c r="A50" s="18" t="s">
        <v>25</v>
      </c>
      <c r="B50" s="26" t="e">
        <f>-#REF!</f>
        <v>#REF!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148">
        <v>0</v>
      </c>
    </row>
    <row r="51" spans="1:128" s="20" customFormat="1">
      <c r="A51" s="19" t="s">
        <v>26</v>
      </c>
      <c r="B51" s="24" t="e">
        <f t="shared" ref="B51" si="9">B49+B50</f>
        <v>#REF!</v>
      </c>
      <c r="C51" s="24">
        <v>446</v>
      </c>
      <c r="D51" s="24">
        <v>3055.3665820000001</v>
      </c>
      <c r="E51" s="24">
        <v>3250.611801</v>
      </c>
      <c r="F51" s="24">
        <v>764.33381499999984</v>
      </c>
      <c r="G51" s="24">
        <v>1050.030452</v>
      </c>
      <c r="H51" s="149">
        <v>449.14760099999921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</row>
    <row r="52" spans="1:128">
      <c r="A52" s="18" t="s">
        <v>11</v>
      </c>
      <c r="B52" s="22"/>
      <c r="C52" s="22"/>
      <c r="D52" s="22"/>
      <c r="E52" s="22"/>
      <c r="F52" s="22"/>
      <c r="G52" s="22"/>
      <c r="H52" s="147"/>
    </row>
    <row r="53" spans="1:128">
      <c r="A53" s="18" t="s">
        <v>27</v>
      </c>
      <c r="B53" s="27"/>
      <c r="C53" s="27"/>
      <c r="D53" s="27"/>
      <c r="E53" s="27"/>
      <c r="F53" s="27"/>
      <c r="G53" s="27"/>
      <c r="H53" s="150"/>
    </row>
    <row r="54" spans="1:128">
      <c r="A54" s="69"/>
      <c r="B54" s="70"/>
      <c r="C54" s="70"/>
      <c r="D54" s="70"/>
      <c r="E54" s="70"/>
      <c r="F54" s="70"/>
      <c r="G54" s="70"/>
      <c r="H54" s="155"/>
    </row>
    <row r="55" spans="1:128" s="33" customFormat="1">
      <c r="A55" s="31"/>
      <c r="B55" s="4"/>
      <c r="C55" s="4"/>
      <c r="D55" s="4"/>
      <c r="E55" s="32"/>
      <c r="F55" s="78"/>
      <c r="G55" s="32"/>
      <c r="H55" s="32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5"/>
      <c r="CC55" s="185"/>
      <c r="CD55" s="185"/>
      <c r="CE55" s="185"/>
      <c r="CF55" s="185"/>
      <c r="CG55" s="185"/>
      <c r="CH55" s="185"/>
      <c r="CI55" s="185"/>
      <c r="CJ55" s="185"/>
      <c r="CK55" s="185"/>
      <c r="CL55" s="185"/>
      <c r="CM55" s="185"/>
      <c r="CN55" s="185"/>
      <c r="CO55" s="185"/>
      <c r="CP55" s="185"/>
      <c r="CQ55" s="185"/>
      <c r="CR55" s="185"/>
      <c r="CS55" s="185"/>
      <c r="CT55" s="185"/>
      <c r="CU55" s="185"/>
      <c r="CV55" s="185"/>
      <c r="CW55" s="185"/>
      <c r="CX55" s="185"/>
      <c r="CY55" s="185"/>
      <c r="CZ55" s="185"/>
      <c r="DA55" s="185"/>
      <c r="DB55" s="185"/>
      <c r="DC55" s="185"/>
      <c r="DD55" s="185"/>
      <c r="DE55" s="185"/>
      <c r="DF55" s="185"/>
      <c r="DG55" s="185"/>
      <c r="DH55" s="185"/>
      <c r="DI55" s="185"/>
      <c r="DJ55" s="185"/>
      <c r="DK55" s="185"/>
      <c r="DL55" s="185"/>
      <c r="DM55" s="185"/>
      <c r="DN55" s="185"/>
      <c r="DO55" s="185"/>
      <c r="DP55" s="185"/>
      <c r="DQ55" s="185"/>
      <c r="DR55" s="185"/>
      <c r="DS55" s="185"/>
      <c r="DT55" s="185"/>
      <c r="DU55" s="185"/>
      <c r="DV55" s="185"/>
      <c r="DW55" s="185"/>
      <c r="DX55" s="185"/>
    </row>
    <row r="56" spans="1:128" s="14" customFormat="1">
      <c r="A56" s="34" t="s">
        <v>49</v>
      </c>
      <c r="B56" s="13">
        <v>2014</v>
      </c>
      <c r="C56" s="13">
        <v>2015</v>
      </c>
      <c r="D56" s="13">
        <v>2016</v>
      </c>
      <c r="E56" s="13">
        <v>2017</v>
      </c>
      <c r="F56" s="13">
        <v>2018</v>
      </c>
      <c r="G56" s="152">
        <v>2019</v>
      </c>
      <c r="H56" s="86">
        <v>2020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</row>
    <row r="57" spans="1:128" s="5" customFormat="1">
      <c r="A57" s="35"/>
      <c r="B57" s="72"/>
      <c r="C57" s="72"/>
      <c r="D57" s="36"/>
      <c r="E57" s="72"/>
      <c r="F57" s="72"/>
      <c r="G57" s="159"/>
      <c r="H57" s="157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</row>
    <row r="58" spans="1:128">
      <c r="A58" s="15" t="s">
        <v>1</v>
      </c>
      <c r="B58" s="94"/>
      <c r="C58" s="38">
        <v>0</v>
      </c>
      <c r="D58" s="38">
        <v>-44.395099999999999</v>
      </c>
      <c r="E58" s="38">
        <v>-22.744937946116259</v>
      </c>
      <c r="F58" s="38">
        <v>68.140212674823545</v>
      </c>
      <c r="G58" s="164">
        <v>-38.930346536709628</v>
      </c>
      <c r="H58" s="158">
        <v>81.530945363863083</v>
      </c>
    </row>
    <row r="59" spans="1:128">
      <c r="A59" s="15" t="s">
        <v>2</v>
      </c>
      <c r="B59" s="94"/>
      <c r="C59" s="38">
        <v>-12.242686890574214</v>
      </c>
      <c r="D59" s="38">
        <v>-8.8174838271604905</v>
      </c>
      <c r="E59" s="38">
        <v>-50.303890224482494</v>
      </c>
      <c r="F59" s="38">
        <v>214.36259989494522</v>
      </c>
      <c r="G59" s="164">
        <v>-47.675653161744314</v>
      </c>
      <c r="H59" s="158">
        <v>-4.2427201248320081</v>
      </c>
    </row>
    <row r="60" spans="1:128">
      <c r="A60" s="15" t="s">
        <v>65</v>
      </c>
      <c r="B60" s="94"/>
      <c r="C60" s="38">
        <v>51.960495283018872</v>
      </c>
      <c r="D60" s="38">
        <v>35.599099146376965</v>
      </c>
      <c r="E60" s="38">
        <v>23.531561000521808</v>
      </c>
      <c r="F60" s="38">
        <v>9.5792234231020164</v>
      </c>
      <c r="G60" s="164">
        <v>3.5744921509649545</v>
      </c>
      <c r="H60" s="158">
        <v>15.671192450052143</v>
      </c>
    </row>
    <row r="61" spans="1:128">
      <c r="A61" s="17" t="s">
        <v>3</v>
      </c>
      <c r="B61" s="94"/>
      <c r="C61" s="38">
        <v>-81.008206330597886</v>
      </c>
      <c r="D61" s="38">
        <v>-73.006172839506178</v>
      </c>
      <c r="E61" s="38" t="s">
        <v>81</v>
      </c>
      <c r="F61" s="38" t="s">
        <v>81</v>
      </c>
      <c r="G61" s="164">
        <v>300</v>
      </c>
      <c r="H61" s="158">
        <v>1.5000000249999972</v>
      </c>
    </row>
    <row r="62" spans="1:128">
      <c r="A62" s="17" t="s">
        <v>4</v>
      </c>
      <c r="B62" s="94"/>
      <c r="C62" s="38">
        <v>185.18518518518519</v>
      </c>
      <c r="D62" s="38">
        <v>-62.06684675324675</v>
      </c>
      <c r="E62" s="38">
        <v>-47.76426597054121</v>
      </c>
      <c r="F62" s="38">
        <v>54.545319289685089</v>
      </c>
      <c r="G62" s="164">
        <v>-56.249108862955353</v>
      </c>
      <c r="H62" s="158">
        <v>5.3808332111146564</v>
      </c>
    </row>
    <row r="63" spans="1:128">
      <c r="A63" s="15" t="s">
        <v>5</v>
      </c>
      <c r="B63" s="94"/>
      <c r="C63" s="38">
        <v>-55.021097046413502</v>
      </c>
      <c r="D63" s="38">
        <v>236.53573320825515</v>
      </c>
      <c r="E63" s="38">
        <v>33.022073648498932</v>
      </c>
      <c r="F63" s="38">
        <v>22.369707148798142</v>
      </c>
      <c r="G63" s="164">
        <v>46.454117402142799</v>
      </c>
      <c r="H63" s="158">
        <v>26.426238542777568</v>
      </c>
    </row>
    <row r="64" spans="1:128">
      <c r="A64" s="15" t="s">
        <v>62</v>
      </c>
      <c r="B64" s="94"/>
      <c r="C64" s="38">
        <v>9.896432681242807</v>
      </c>
      <c r="D64" s="38">
        <v>-2.2023907853403126</v>
      </c>
      <c r="E64" s="38">
        <v>-19.093162169914741</v>
      </c>
      <c r="F64" s="38">
        <v>63.165860497497015</v>
      </c>
      <c r="G64" s="164">
        <v>-0.1591242940105709</v>
      </c>
      <c r="H64" s="158">
        <v>25.449054633645794</v>
      </c>
    </row>
    <row r="65" spans="1:128">
      <c r="A65" s="15" t="s">
        <v>6</v>
      </c>
      <c r="B65" s="94"/>
      <c r="C65" s="38">
        <v>0</v>
      </c>
      <c r="D65" s="38">
        <v>-1.0781596452331588E-2</v>
      </c>
      <c r="E65" s="38">
        <v>0</v>
      </c>
      <c r="F65" s="38">
        <v>2.6640875083261504</v>
      </c>
      <c r="G65" s="164">
        <v>0</v>
      </c>
      <c r="H65" s="158">
        <v>10.79994981500921</v>
      </c>
    </row>
    <row r="66" spans="1:128">
      <c r="A66" s="15" t="s">
        <v>13</v>
      </c>
      <c r="B66" s="94"/>
      <c r="C66" s="38">
        <v>-2.1439509954058193</v>
      </c>
      <c r="D66" s="38">
        <v>0.709731580594683</v>
      </c>
      <c r="E66" s="38">
        <v>-1.0358098138910115</v>
      </c>
      <c r="F66" s="38">
        <v>-0.57973347307907575</v>
      </c>
      <c r="G66" s="164">
        <v>0.66660020902405981</v>
      </c>
      <c r="H66" s="158">
        <v>0.5039433760382076</v>
      </c>
    </row>
    <row r="67" spans="1:128">
      <c r="A67" s="15" t="s">
        <v>66</v>
      </c>
      <c r="B67" s="94"/>
      <c r="C67" s="38">
        <v>-23.910336239103362</v>
      </c>
      <c r="D67" s="38">
        <v>985.98152370430989</v>
      </c>
      <c r="E67" s="38">
        <v>-5.1613054900946862</v>
      </c>
      <c r="F67" s="38">
        <v>-8.8536794370319729</v>
      </c>
      <c r="G67" s="164">
        <v>-8.8915601044791845</v>
      </c>
      <c r="H67" s="158">
        <v>84.697830134668052</v>
      </c>
    </row>
    <row r="68" spans="1:128">
      <c r="A68" s="18" t="s">
        <v>64</v>
      </c>
      <c r="B68" s="94"/>
      <c r="C68" s="38">
        <v>0</v>
      </c>
      <c r="D68" s="38">
        <v>-3.8520801232665644E-2</v>
      </c>
      <c r="E68" s="38">
        <v>27.745664585741814</v>
      </c>
      <c r="F68" s="38">
        <v>50.725569895294818</v>
      </c>
      <c r="G68" s="164">
        <v>0</v>
      </c>
      <c r="H68" s="158">
        <v>0</v>
      </c>
    </row>
    <row r="69" spans="1:128">
      <c r="A69" s="37"/>
      <c r="B69" s="38"/>
      <c r="C69" s="38"/>
      <c r="D69" s="38"/>
      <c r="E69" s="38"/>
      <c r="F69" s="164"/>
      <c r="G69" s="38"/>
      <c r="H69" s="158"/>
    </row>
    <row r="70" spans="1:128" s="5" customFormat="1">
      <c r="A70" s="40"/>
      <c r="B70" s="93"/>
      <c r="C70" s="93"/>
      <c r="D70" s="165"/>
      <c r="E70" s="165"/>
      <c r="F70" s="165"/>
      <c r="G70" s="163"/>
      <c r="H70" s="16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</row>
    <row r="71" spans="1:128">
      <c r="A71" s="18" t="s">
        <v>63</v>
      </c>
      <c r="B71" s="94"/>
      <c r="C71" s="38">
        <v>12.290909090909091</v>
      </c>
      <c r="D71" s="164">
        <v>-22.653025129533678</v>
      </c>
      <c r="E71" s="164" t="s">
        <v>81</v>
      </c>
      <c r="F71" s="164" t="s">
        <v>81</v>
      </c>
      <c r="G71" s="164" t="s">
        <v>81</v>
      </c>
      <c r="H71" s="158" t="s">
        <v>81</v>
      </c>
    </row>
    <row r="72" spans="1:128">
      <c r="A72" s="18" t="s">
        <v>7</v>
      </c>
      <c r="B72" s="94"/>
      <c r="C72" s="38" t="s">
        <v>81</v>
      </c>
      <c r="D72" s="164" t="s">
        <v>81</v>
      </c>
      <c r="E72" s="164" t="s">
        <v>81</v>
      </c>
      <c r="F72" s="164" t="s">
        <v>81</v>
      </c>
      <c r="G72" s="164" t="s">
        <v>81</v>
      </c>
      <c r="H72" s="158" t="s">
        <v>81</v>
      </c>
    </row>
    <row r="73" spans="1:128">
      <c r="A73" s="23" t="s">
        <v>8</v>
      </c>
      <c r="B73" s="94"/>
      <c r="C73" s="38" t="s">
        <v>81</v>
      </c>
      <c r="D73" s="164" t="s">
        <v>81</v>
      </c>
      <c r="E73" s="164" t="s">
        <v>81</v>
      </c>
      <c r="F73" s="164" t="s">
        <v>81</v>
      </c>
      <c r="G73" s="164" t="s">
        <v>81</v>
      </c>
      <c r="H73" s="158" t="s">
        <v>81</v>
      </c>
    </row>
    <row r="74" spans="1:128">
      <c r="A74" s="23" t="s">
        <v>59</v>
      </c>
      <c r="B74" s="94"/>
      <c r="C74" s="38">
        <v>16.119873817034698</v>
      </c>
      <c r="D74" s="164">
        <v>-3.146891687041562</v>
      </c>
      <c r="E74" s="164">
        <v>7.3909052723382134</v>
      </c>
      <c r="F74" s="164">
        <v>5.5727751031173893</v>
      </c>
      <c r="G74" s="164">
        <v>4.1892207678007773</v>
      </c>
      <c r="H74" s="158">
        <v>3.7131834923843408</v>
      </c>
    </row>
    <row r="75" spans="1:128">
      <c r="A75" s="109" t="s">
        <v>9</v>
      </c>
      <c r="B75" s="94"/>
      <c r="C75" s="38">
        <v>25.225225225225223</v>
      </c>
      <c r="D75" s="164">
        <v>-49.923793884892085</v>
      </c>
      <c r="E75" s="164">
        <v>-45.929971207264941</v>
      </c>
      <c r="F75" s="164">
        <v>114.59887236256286</v>
      </c>
      <c r="G75" s="164">
        <v>20.932528645529032</v>
      </c>
      <c r="H75" s="158">
        <v>-22.09041552062876</v>
      </c>
    </row>
    <row r="76" spans="1:128">
      <c r="A76" s="18" t="s">
        <v>14</v>
      </c>
      <c r="B76" s="94"/>
      <c r="C76" s="38">
        <v>15.439479756660374</v>
      </c>
      <c r="D76" s="164">
        <v>-10.982880937670359</v>
      </c>
      <c r="E76" s="164">
        <v>-20.305331988136523</v>
      </c>
      <c r="F76" s="164">
        <v>7.674911868740204</v>
      </c>
      <c r="G76" s="164">
        <v>4.8326261292436481</v>
      </c>
      <c r="H76" s="158">
        <v>2.5693300980287708</v>
      </c>
    </row>
    <row r="77" spans="1:128">
      <c r="A77" s="18" t="s">
        <v>10</v>
      </c>
      <c r="B77" s="94"/>
      <c r="C77" s="38" t="s">
        <v>81</v>
      </c>
      <c r="D77" s="164" t="s">
        <v>81</v>
      </c>
      <c r="E77" s="164" t="s">
        <v>81</v>
      </c>
      <c r="F77" s="164" t="s">
        <v>81</v>
      </c>
      <c r="G77" s="164" t="s">
        <v>81</v>
      </c>
      <c r="H77" s="158" t="s">
        <v>81</v>
      </c>
    </row>
    <row r="78" spans="1:128">
      <c r="A78" s="18" t="s">
        <v>11</v>
      </c>
      <c r="B78" s="94"/>
      <c r="C78" s="38" t="s">
        <v>81</v>
      </c>
      <c r="D78" s="164" t="s">
        <v>81</v>
      </c>
      <c r="E78" s="164" t="s">
        <v>81</v>
      </c>
      <c r="F78" s="164" t="s">
        <v>81</v>
      </c>
      <c r="G78" s="164" t="s">
        <v>81</v>
      </c>
      <c r="H78" s="158" t="s">
        <v>81</v>
      </c>
    </row>
    <row r="79" spans="1:128">
      <c r="A79" s="23" t="s">
        <v>69</v>
      </c>
      <c r="B79" s="94"/>
      <c r="C79" s="38">
        <v>-11.038607939097336</v>
      </c>
      <c r="D79" s="164">
        <v>-47.638680317848412</v>
      </c>
      <c r="E79" s="164">
        <v>-17.402016029792239</v>
      </c>
      <c r="F79" s="164">
        <v>32.661673444604503</v>
      </c>
      <c r="G79" s="164">
        <v>-20.249917259804086</v>
      </c>
      <c r="H79" s="158">
        <v>53.044023021138109</v>
      </c>
    </row>
    <row r="80" spans="1:128">
      <c r="A80" s="109" t="s">
        <v>43</v>
      </c>
      <c r="B80" s="94"/>
      <c r="C80" s="38">
        <v>5.3637436099095552</v>
      </c>
      <c r="D80" s="164">
        <v>316.90727438232437</v>
      </c>
      <c r="E80" s="164">
        <v>4.9090101140722151</v>
      </c>
      <c r="F80" s="164">
        <v>2.1659349087527242</v>
      </c>
      <c r="G80" s="164">
        <v>2.7517871862809642</v>
      </c>
      <c r="H80" s="158">
        <v>50.46930025502833</v>
      </c>
    </row>
    <row r="81" spans="1:128">
      <c r="A81" s="30" t="s">
        <v>68</v>
      </c>
      <c r="B81" s="94"/>
      <c r="C81" s="38">
        <v>1.5050880506977027</v>
      </c>
      <c r="D81" s="164">
        <v>248.79570618321529</v>
      </c>
      <c r="E81" s="164">
        <v>4.0629080651504283</v>
      </c>
      <c r="F81" s="164">
        <v>2.0973365944265931</v>
      </c>
      <c r="G81" s="164">
        <v>1.9846343053491584</v>
      </c>
      <c r="H81" s="158">
        <v>49.572993397774361</v>
      </c>
    </row>
    <row r="82" spans="1:128" s="5" customFormat="1">
      <c r="A82" s="40"/>
      <c r="B82" s="93"/>
      <c r="C82" s="93"/>
      <c r="D82" s="165"/>
      <c r="E82" s="165"/>
      <c r="F82" s="93"/>
      <c r="G82" s="163"/>
      <c r="H82" s="160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</row>
    <row r="83" spans="1:128">
      <c r="A83" s="41"/>
      <c r="B83" s="42"/>
      <c r="C83" s="42"/>
      <c r="D83" s="42"/>
      <c r="E83" s="42"/>
      <c r="F83" s="42"/>
      <c r="G83" s="42"/>
      <c r="H83" s="161"/>
    </row>
    <row r="84" spans="1:128">
      <c r="A84" s="10"/>
      <c r="B84" s="10"/>
      <c r="C84" s="10"/>
      <c r="D84" s="10"/>
      <c r="E84" s="10"/>
      <c r="F84" s="75"/>
      <c r="G84" s="39"/>
      <c r="H84" s="39"/>
    </row>
    <row r="85" spans="1:128" s="14" customFormat="1">
      <c r="A85" s="34" t="s">
        <v>50</v>
      </c>
      <c r="B85" s="13">
        <v>2014</v>
      </c>
      <c r="C85" s="13">
        <v>2015</v>
      </c>
      <c r="D85" s="13">
        <v>2016</v>
      </c>
      <c r="E85" s="13">
        <v>2017</v>
      </c>
      <c r="F85" s="13">
        <v>2018</v>
      </c>
      <c r="G85" s="152">
        <v>2019</v>
      </c>
      <c r="H85" s="86">
        <v>2020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</row>
    <row r="86" spans="1:128" s="5" customFormat="1">
      <c r="A86" s="35"/>
      <c r="B86" s="72"/>
      <c r="C86" s="72"/>
      <c r="D86" s="72"/>
      <c r="E86" s="72"/>
      <c r="F86" s="72"/>
      <c r="G86" s="162"/>
      <c r="H86" s="160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</row>
    <row r="87" spans="1:128">
      <c r="A87" s="43" t="str">
        <f t="shared" ref="A87:A107" si="10">A33</f>
        <v>Intérêts perçus</v>
      </c>
      <c r="B87" s="38"/>
      <c r="C87" s="38">
        <v>21.722846441947567</v>
      </c>
      <c r="D87" s="38">
        <v>96.295318461538457</v>
      </c>
      <c r="E87" s="38">
        <v>39.916012104117186</v>
      </c>
      <c r="F87" s="38">
        <v>25.224682587109992</v>
      </c>
      <c r="G87" s="38">
        <v>5.3132869526466484</v>
      </c>
      <c r="H87" s="158">
        <v>-2.981775100770879</v>
      </c>
    </row>
    <row r="88" spans="1:128">
      <c r="A88" s="43" t="str">
        <f t="shared" si="10"/>
        <v>Intérêts payés</v>
      </c>
      <c r="B88" s="38"/>
      <c r="C88" s="38" t="s">
        <v>81</v>
      </c>
      <c r="D88" s="38" t="s">
        <v>81</v>
      </c>
      <c r="E88" s="38" t="s">
        <v>81</v>
      </c>
      <c r="F88" s="38" t="s">
        <v>81</v>
      </c>
      <c r="G88" s="38" t="s">
        <v>81</v>
      </c>
      <c r="H88" s="158" t="s">
        <v>81</v>
      </c>
    </row>
    <row r="89" spans="1:128">
      <c r="A89" s="43" t="str">
        <f t="shared" si="10"/>
        <v>Marge d'intérêts</v>
      </c>
      <c r="B89" s="38"/>
      <c r="C89" s="38">
        <v>28.458498023715418</v>
      </c>
      <c r="D89" s="38">
        <v>96.295318461538457</v>
      </c>
      <c r="E89" s="38">
        <v>39.916012104117186</v>
      </c>
      <c r="F89" s="38">
        <v>24.417320801410344</v>
      </c>
      <c r="G89" s="38">
        <v>5.9966799309257963</v>
      </c>
      <c r="H89" s="158">
        <v>-2.981775100770879</v>
      </c>
    </row>
    <row r="90" spans="1:128">
      <c r="A90" s="43" t="str">
        <f t="shared" si="10"/>
        <v>Produit net des opérations de change</v>
      </c>
      <c r="B90" s="38"/>
      <c r="C90" s="38">
        <v>-25</v>
      </c>
      <c r="D90" s="38">
        <v>-542.78830000000005</v>
      </c>
      <c r="E90" s="38">
        <v>-22.946383181308097</v>
      </c>
      <c r="F90" s="38">
        <v>-140.02164225562481</v>
      </c>
      <c r="G90" s="38">
        <v>-166.61210693804455</v>
      </c>
      <c r="H90" s="158">
        <v>1123.5902807070136</v>
      </c>
    </row>
    <row r="91" spans="1:128">
      <c r="A91" s="43" t="str">
        <f t="shared" si="10"/>
        <v>Produit net des titres de placement</v>
      </c>
      <c r="B91" s="38"/>
      <c r="C91" s="38">
        <v>-37.5</v>
      </c>
      <c r="D91" s="38">
        <v>-56.046019999999999</v>
      </c>
      <c r="E91" s="38">
        <v>-80.380184001539789</v>
      </c>
      <c r="F91" s="38">
        <v>222.97815668234824</v>
      </c>
      <c r="G91" s="38">
        <v>1634.7415424070291</v>
      </c>
      <c r="H91" s="158">
        <v>161.79986440831752</v>
      </c>
    </row>
    <row r="92" spans="1:128">
      <c r="A92" s="43" t="str">
        <f t="shared" si="10"/>
        <v>Commissions nettes</v>
      </c>
      <c r="B92" s="38"/>
      <c r="C92" s="38">
        <v>13.52549889135255</v>
      </c>
      <c r="D92" s="38">
        <v>3.7936835937500004</v>
      </c>
      <c r="E92" s="38">
        <v>21.626142439097777</v>
      </c>
      <c r="F92" s="38">
        <v>10.233962198730858</v>
      </c>
      <c r="G92" s="38">
        <v>5.7931098180356306</v>
      </c>
      <c r="H92" s="158">
        <v>22.072775736505218</v>
      </c>
    </row>
    <row r="93" spans="1:128">
      <c r="A93" s="43" t="str">
        <f t="shared" si="10"/>
        <v>Autres produits d'exploitation nets</v>
      </c>
      <c r="B93" s="38"/>
      <c r="C93" s="38" t="s">
        <v>81</v>
      </c>
      <c r="D93" s="38" t="s">
        <v>81</v>
      </c>
      <c r="E93" s="38" t="s">
        <v>81</v>
      </c>
      <c r="F93" s="38" t="s">
        <v>81</v>
      </c>
      <c r="G93" s="38" t="s">
        <v>81</v>
      </c>
      <c r="H93" s="158" t="s">
        <v>81</v>
      </c>
    </row>
    <row r="94" spans="1:128">
      <c r="A94" s="43" t="str">
        <f t="shared" si="10"/>
        <v>Total des produits d'exploitation, hors marge d'intérêt</v>
      </c>
      <c r="B94" s="38"/>
      <c r="C94" s="38">
        <v>12.239020878329733</v>
      </c>
      <c r="D94" s="38">
        <v>1.9742223861449673</v>
      </c>
      <c r="E94" s="38">
        <v>21.434523862964177</v>
      </c>
      <c r="F94" s="38">
        <v>11.220667751797194</v>
      </c>
      <c r="G94" s="38">
        <v>9.6902855614522547</v>
      </c>
      <c r="H94" s="158">
        <v>26.529544588222986</v>
      </c>
    </row>
    <row r="95" spans="1:128">
      <c r="A95" s="43" t="str">
        <f t="shared" si="10"/>
        <v>Total des produits d'exploitation</v>
      </c>
      <c r="B95" s="38"/>
      <c r="C95" s="38">
        <v>14.738124238733253</v>
      </c>
      <c r="D95" s="38">
        <v>18.245112101910831</v>
      </c>
      <c r="E95" s="38">
        <v>26.727088217727456</v>
      </c>
      <c r="F95" s="38">
        <v>15.393116090688114</v>
      </c>
      <c r="G95" s="38">
        <v>8.4311321785279816</v>
      </c>
      <c r="H95" s="158">
        <v>16.694982790659267</v>
      </c>
    </row>
    <row r="96" spans="1:128">
      <c r="A96" s="43" t="str">
        <f t="shared" si="10"/>
        <v>Charges de personnel</v>
      </c>
      <c r="B96" s="38"/>
      <c r="C96" s="38">
        <v>4.3551088777219427</v>
      </c>
      <c r="D96" s="38">
        <v>15.352016532905294</v>
      </c>
      <c r="E96" s="38">
        <v>19.349416304043551</v>
      </c>
      <c r="F96" s="38">
        <v>23.821390480731498</v>
      </c>
      <c r="G96" s="38">
        <v>16.106547740294396</v>
      </c>
      <c r="H96" s="158">
        <v>16.038152682012218</v>
      </c>
    </row>
    <row r="97" spans="1:128">
      <c r="A97" s="43" t="str">
        <f t="shared" si="10"/>
        <v>Autres charges d'exploitation</v>
      </c>
      <c r="B97" s="38"/>
      <c r="C97" s="38">
        <v>37.179487179487182</v>
      </c>
      <c r="D97" s="38">
        <v>-22.038505023364479</v>
      </c>
      <c r="E97" s="38">
        <v>24.315036108384895</v>
      </c>
      <c r="F97" s="38">
        <v>12.628407719477863</v>
      </c>
      <c r="G97" s="38">
        <v>-9.1463859050969312</v>
      </c>
      <c r="H97" s="158">
        <v>-6.9759944005779335</v>
      </c>
    </row>
    <row r="98" spans="1:128">
      <c r="A98" s="43" t="str">
        <f t="shared" si="10"/>
        <v>Dotations aux amortissements et aux provisions sur immobilisations</v>
      </c>
      <c r="B98" s="38"/>
      <c r="C98" s="38">
        <v>-150.60240963855424</v>
      </c>
      <c r="D98" s="38">
        <v>-259.83365317460317</v>
      </c>
      <c r="E98" s="38">
        <v>-80.642172283651462</v>
      </c>
      <c r="F98" s="38">
        <v>240.489395391329</v>
      </c>
      <c r="G98" s="38">
        <v>-68.041038229008493</v>
      </c>
      <c r="H98" s="158">
        <v>174.51866024600403</v>
      </c>
    </row>
    <row r="99" spans="1:128">
      <c r="A99" s="43" t="str">
        <f t="shared" si="10"/>
        <v>Total des charges d'exploitation</v>
      </c>
      <c r="B99" s="38"/>
      <c r="C99" s="38">
        <v>-56.021650879566984</v>
      </c>
      <c r="D99" s="38">
        <v>124.7748791794872</v>
      </c>
      <c r="E99" s="38">
        <v>-15.892945582341266</v>
      </c>
      <c r="F99" s="38">
        <v>37.113739317017263</v>
      </c>
      <c r="G99" s="38">
        <v>-10.90775296633219</v>
      </c>
      <c r="H99" s="158">
        <v>19.304635765398213</v>
      </c>
    </row>
    <row r="100" spans="1:128">
      <c r="A100" s="43" t="str">
        <f t="shared" si="10"/>
        <v>Produit pré-provisions (PPP)</v>
      </c>
      <c r="B100" s="38"/>
      <c r="C100" s="38">
        <v>-258.08695652173913</v>
      </c>
      <c r="D100" s="38">
        <v>-96.019489548954908</v>
      </c>
      <c r="E100" s="38">
        <v>2608.1759530208274</v>
      </c>
      <c r="F100" s="38">
        <v>-25.464927275899917</v>
      </c>
      <c r="G100" s="38">
        <v>75.3512985958276</v>
      </c>
      <c r="H100" s="158">
        <v>12.106815292816901</v>
      </c>
    </row>
    <row r="101" spans="1:128">
      <c r="A101" s="43" t="str">
        <f t="shared" si="10"/>
        <v>Dotations aux provisions pour créances en souffrance (DPCS), nettes</v>
      </c>
      <c r="B101" s="38"/>
      <c r="C101" s="38">
        <v>-77.634782608695645</v>
      </c>
      <c r="D101" s="38">
        <v>-505.44286656298601</v>
      </c>
      <c r="E101" s="38">
        <v>-22.869597182664418</v>
      </c>
      <c r="F101" s="38">
        <v>-109.66896618416133</v>
      </c>
      <c r="G101" s="38">
        <v>481.25474643121089</v>
      </c>
      <c r="H101" s="158">
        <v>12.307744563600325</v>
      </c>
    </row>
    <row r="102" spans="1:128">
      <c r="A102" s="43" t="str">
        <f t="shared" si="10"/>
        <v>Résultat non courant, net</v>
      </c>
      <c r="B102" s="38"/>
      <c r="C102" s="38">
        <v>13.20754716981132</v>
      </c>
      <c r="D102" s="38">
        <v>128.99228333333332</v>
      </c>
      <c r="E102" s="38">
        <v>-36.93890995016789</v>
      </c>
      <c r="F102" s="38">
        <v>-12.133418144167916</v>
      </c>
      <c r="G102" s="38">
        <v>293.8051158152075</v>
      </c>
      <c r="H102" s="158">
        <v>-68.583163890889935</v>
      </c>
    </row>
    <row r="103" spans="1:128">
      <c r="A103" s="43" t="str">
        <f t="shared" si="10"/>
        <v>Résultat avant impôt sur le bénéfice</v>
      </c>
      <c r="B103" s="38"/>
      <c r="C103" s="38">
        <v>-113.55211182011547</v>
      </c>
      <c r="D103" s="38">
        <v>585.05977174887903</v>
      </c>
      <c r="E103" s="38">
        <v>6.3902387409171411</v>
      </c>
      <c r="F103" s="38">
        <v>-76.486462801714296</v>
      </c>
      <c r="G103" s="38">
        <v>37.378515956408414</v>
      </c>
      <c r="H103" s="158">
        <v>-57.225278548397831</v>
      </c>
    </row>
    <row r="104" spans="1:128">
      <c r="A104" s="43" t="str">
        <f t="shared" si="10"/>
        <v>Impôt sur le bénéfice</v>
      </c>
      <c r="B104" s="38"/>
      <c r="C104" s="38" t="s">
        <v>81</v>
      </c>
      <c r="D104" s="38" t="s">
        <v>81</v>
      </c>
      <c r="E104" s="38" t="s">
        <v>81</v>
      </c>
      <c r="F104" s="38" t="s">
        <v>81</v>
      </c>
      <c r="G104" s="38" t="s">
        <v>81</v>
      </c>
      <c r="H104" s="158" t="s">
        <v>81</v>
      </c>
    </row>
    <row r="105" spans="1:128">
      <c r="A105" s="43" t="str">
        <f t="shared" si="10"/>
        <v>Résultat net</v>
      </c>
      <c r="B105" s="38"/>
      <c r="C105" s="38">
        <v>-113.55211182011547</v>
      </c>
      <c r="D105" s="38">
        <v>585.05977174887903</v>
      </c>
      <c r="E105" s="38">
        <v>6.3902387409171411</v>
      </c>
      <c r="F105" s="38">
        <v>-76.486462801714296</v>
      </c>
      <c r="G105" s="38">
        <v>37.378515956408414</v>
      </c>
      <c r="H105" s="158">
        <v>-57.225278548397831</v>
      </c>
    </row>
    <row r="106" spans="1:128">
      <c r="A106" s="43" t="str">
        <f t="shared" si="10"/>
        <v>Intérêts minoritaires</v>
      </c>
      <c r="B106" s="38"/>
      <c r="C106" s="38" t="s">
        <v>81</v>
      </c>
      <c r="D106" s="38" t="s">
        <v>81</v>
      </c>
      <c r="E106" s="38" t="s">
        <v>81</v>
      </c>
      <c r="F106" s="38" t="s">
        <v>81</v>
      </c>
      <c r="G106" s="38" t="s">
        <v>81</v>
      </c>
      <c r="H106" s="158" t="s">
        <v>81</v>
      </c>
    </row>
    <row r="107" spans="1:128">
      <c r="A107" s="44" t="str">
        <f t="shared" si="10"/>
        <v>Résultat net, part du Groupe</v>
      </c>
      <c r="B107" s="42"/>
      <c r="C107" s="42" t="s">
        <v>81</v>
      </c>
      <c r="D107" s="42" t="s">
        <v>81</v>
      </c>
      <c r="E107" s="42" t="s">
        <v>81</v>
      </c>
      <c r="F107" s="42" t="s">
        <v>81</v>
      </c>
      <c r="G107" s="42" t="s">
        <v>81</v>
      </c>
      <c r="H107" s="161" t="s">
        <v>81</v>
      </c>
    </row>
    <row r="108" spans="1:128">
      <c r="A108" s="10"/>
      <c r="B108" s="10"/>
      <c r="C108" s="10"/>
      <c r="D108" s="10"/>
      <c r="E108" s="10"/>
      <c r="F108" s="75"/>
      <c r="G108" s="45"/>
      <c r="H108" s="45"/>
    </row>
    <row r="109" spans="1:128" s="14" customFormat="1">
      <c r="A109" s="34" t="s">
        <v>33</v>
      </c>
      <c r="B109" s="13">
        <v>2014</v>
      </c>
      <c r="C109" s="13">
        <v>2015</v>
      </c>
      <c r="D109" s="13">
        <v>2016</v>
      </c>
      <c r="E109" s="13">
        <v>2017</v>
      </c>
      <c r="F109" s="13">
        <v>2018</v>
      </c>
      <c r="G109" s="152">
        <v>2019</v>
      </c>
      <c r="H109" s="86">
        <v>2020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</row>
    <row r="110" spans="1:128" s="5" customFormat="1">
      <c r="A110" s="21"/>
      <c r="B110" s="72"/>
      <c r="C110" s="72"/>
      <c r="D110" s="72"/>
      <c r="E110" s="72"/>
      <c r="F110" s="72"/>
      <c r="G110" s="168"/>
      <c r="H110" s="166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</row>
    <row r="111" spans="1:128">
      <c r="A111" s="15" t="s">
        <v>1</v>
      </c>
      <c r="B111" s="46"/>
      <c r="C111" s="46">
        <v>4.5124317494697891E-3</v>
      </c>
      <c r="D111" s="46">
        <v>8.8260343955941115E-4</v>
      </c>
      <c r="E111" s="46">
        <v>6.6738579334674143E-4</v>
      </c>
      <c r="F111" s="38">
        <v>1.0954625530993432E-3</v>
      </c>
      <c r="G111" s="46">
        <v>6.5481065543852998E-4</v>
      </c>
      <c r="H111" s="167">
        <v>8.1139865090830226E-4</v>
      </c>
    </row>
    <row r="112" spans="1:128">
      <c r="A112" s="15" t="s">
        <v>2</v>
      </c>
      <c r="B112" s="46"/>
      <c r="C112" s="46">
        <v>3.6550697170705289</v>
      </c>
      <c r="D112" s="46">
        <v>1.1723280132772855</v>
      </c>
      <c r="E112" s="46">
        <v>0.57023770800298412</v>
      </c>
      <c r="F112" s="38">
        <v>1.7499909014948605</v>
      </c>
      <c r="G112" s="46">
        <v>0.89625657017635318</v>
      </c>
      <c r="H112" s="167">
        <v>0.58583056567929148</v>
      </c>
    </row>
    <row r="113" spans="1:128">
      <c r="A113" s="15" t="s">
        <v>65</v>
      </c>
      <c r="B113" s="46"/>
      <c r="C113" s="46">
        <v>46.518658905284056</v>
      </c>
      <c r="D113" s="46">
        <v>22.188395349179547</v>
      </c>
      <c r="E113" s="46">
        <v>26.8279952733049</v>
      </c>
      <c r="F113" s="38">
        <v>28.698911555922251</v>
      </c>
      <c r="G113" s="46">
        <v>29.094505773489381</v>
      </c>
      <c r="H113" s="167">
        <v>22.972278411183634</v>
      </c>
    </row>
    <row r="114" spans="1:128">
      <c r="A114" s="17" t="s">
        <v>3</v>
      </c>
      <c r="B114" s="46"/>
      <c r="C114" s="46">
        <v>0.73101394341410586</v>
      </c>
      <c r="D114" s="46">
        <v>6.9411595762123565E-2</v>
      </c>
      <c r="E114" s="46" t="s">
        <v>81</v>
      </c>
      <c r="F114" s="38">
        <v>1.5166519723370713</v>
      </c>
      <c r="G114" s="46">
        <v>5.9379791923693501</v>
      </c>
      <c r="H114" s="167">
        <v>4.1140786298293008</v>
      </c>
    </row>
    <row r="115" spans="1:128">
      <c r="A115" s="17" t="s">
        <v>4</v>
      </c>
      <c r="B115" s="46"/>
      <c r="C115" s="46">
        <v>0.34745724470917377</v>
      </c>
      <c r="D115" s="46">
        <v>4.6362006365027846E-2</v>
      </c>
      <c r="E115" s="46">
        <v>2.3703600581935467E-2</v>
      </c>
      <c r="F115" s="38">
        <v>3.5761782949476024E-2</v>
      </c>
      <c r="G115" s="46">
        <v>1.5314358596533356E-2</v>
      </c>
      <c r="H115" s="167">
        <v>1.1016111279802359E-2</v>
      </c>
    </row>
    <row r="116" spans="1:128">
      <c r="A116" s="15" t="s">
        <v>5</v>
      </c>
      <c r="B116" s="46"/>
      <c r="C116" s="46">
        <v>2.4051261224673977</v>
      </c>
      <c r="D116" s="46">
        <v>2.8471539106993728</v>
      </c>
      <c r="E116" s="46">
        <v>3.7069698579283985</v>
      </c>
      <c r="F116" s="38">
        <v>4.4283502371076446</v>
      </c>
      <c r="G116" s="46">
        <v>6.3479908720107199</v>
      </c>
      <c r="H116" s="167">
        <v>5.4782441617949384</v>
      </c>
    </row>
    <row r="117" spans="1:128">
      <c r="A117" s="15" t="s">
        <v>62</v>
      </c>
      <c r="B117" s="46"/>
      <c r="C117" s="46">
        <v>4.3093723207436483</v>
      </c>
      <c r="D117" s="46">
        <v>1.4824640183011972</v>
      </c>
      <c r="E117" s="46">
        <v>1.1739613120668317</v>
      </c>
      <c r="F117" s="38">
        <v>1.8699589248651318</v>
      </c>
      <c r="G117" s="46">
        <v>1.8273982069688426</v>
      </c>
      <c r="H117" s="167">
        <v>1.5648346762735288</v>
      </c>
    </row>
    <row r="118" spans="1:128">
      <c r="A118" s="15" t="s">
        <v>6</v>
      </c>
      <c r="B118" s="46"/>
      <c r="C118" s="46">
        <v>8.1404268760434988</v>
      </c>
      <c r="D118" s="46">
        <v>2.8631378504343741</v>
      </c>
      <c r="E118" s="46">
        <v>2.8023776110879459</v>
      </c>
      <c r="F118" s="38">
        <v>2.8086278146020804</v>
      </c>
      <c r="G118" s="46">
        <v>2.7490772152093985</v>
      </c>
      <c r="H118" s="167">
        <v>2.0791909496197762</v>
      </c>
    </row>
    <row r="119" spans="1:128">
      <c r="A119" s="15" t="s">
        <v>13</v>
      </c>
      <c r="B119" s="46"/>
      <c r="C119" s="46">
        <v>14.417219439555975</v>
      </c>
      <c r="D119" s="46">
        <v>5.107340967990063</v>
      </c>
      <c r="E119" s="46">
        <v>4.9471755781580864</v>
      </c>
      <c r="F119" s="38">
        <v>4.8015475433581072</v>
      </c>
      <c r="G119" s="46">
        <v>4.7310700765722986</v>
      </c>
      <c r="H119" s="167">
        <v>3.24571480870152</v>
      </c>
    </row>
    <row r="120" spans="1:128">
      <c r="A120" s="15" t="s">
        <v>66</v>
      </c>
      <c r="B120" s="46"/>
      <c r="C120" s="46">
        <v>16.542574793556248</v>
      </c>
      <c r="D120" s="46">
        <v>63.192778138000406</v>
      </c>
      <c r="E120" s="46">
        <v>58.659372388830811</v>
      </c>
      <c r="F120" s="38">
        <v>52.194595952241428</v>
      </c>
      <c r="G120" s="46">
        <v>46.545413824817558</v>
      </c>
      <c r="H120" s="167">
        <v>58.682223783445323</v>
      </c>
    </row>
    <row r="121" spans="1:128">
      <c r="A121" s="18" t="s">
        <v>64</v>
      </c>
      <c r="B121" s="46"/>
      <c r="C121" s="46">
        <v>2.928568205405893</v>
      </c>
      <c r="D121" s="46">
        <v>1.0297455465510557</v>
      </c>
      <c r="E121" s="46">
        <v>1.2875392842447579</v>
      </c>
      <c r="F121" s="38">
        <v>1.8945078525688483</v>
      </c>
      <c r="G121" s="46">
        <v>1.8543390991341391</v>
      </c>
      <c r="H121" s="167">
        <v>1.2657765035419801</v>
      </c>
    </row>
    <row r="122" spans="1:128">
      <c r="A122" s="18"/>
      <c r="B122" s="46"/>
      <c r="C122" s="46"/>
      <c r="D122" s="46"/>
      <c r="E122" s="46"/>
      <c r="F122" s="46"/>
      <c r="G122" s="46"/>
      <c r="H122" s="167"/>
    </row>
    <row r="123" spans="1:128" s="5" customFormat="1">
      <c r="A123" s="21"/>
      <c r="B123" s="72"/>
      <c r="C123" s="72"/>
      <c r="D123" s="72"/>
      <c r="E123" s="72"/>
      <c r="F123" s="72"/>
      <c r="G123" s="168"/>
      <c r="H123" s="166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</row>
    <row r="124" spans="1:128">
      <c r="A124" s="18" t="s">
        <v>63</v>
      </c>
      <c r="B124" s="38"/>
      <c r="C124" s="38">
        <v>6.9671946211813554</v>
      </c>
      <c r="D124" s="38">
        <v>1.895584636550586</v>
      </c>
      <c r="E124" s="38" t="s">
        <v>81</v>
      </c>
      <c r="F124" s="38" t="s">
        <v>81</v>
      </c>
      <c r="G124" s="38" t="s">
        <v>81</v>
      </c>
      <c r="H124" s="158" t="s">
        <v>81</v>
      </c>
    </row>
    <row r="125" spans="1:128">
      <c r="A125" s="18" t="s">
        <v>7</v>
      </c>
      <c r="B125" s="38"/>
      <c r="C125" s="38" t="s">
        <v>81</v>
      </c>
      <c r="D125" s="38" t="s">
        <v>81</v>
      </c>
      <c r="E125" s="38" t="s">
        <v>81</v>
      </c>
      <c r="F125" s="38" t="s">
        <v>81</v>
      </c>
      <c r="G125" s="38" t="s">
        <v>81</v>
      </c>
      <c r="H125" s="158" t="s">
        <v>81</v>
      </c>
    </row>
    <row r="126" spans="1:128">
      <c r="A126" s="23" t="s">
        <v>8</v>
      </c>
      <c r="B126" s="38"/>
      <c r="C126" s="38" t="s">
        <v>81</v>
      </c>
      <c r="D126" s="38" t="s">
        <v>81</v>
      </c>
      <c r="E126" s="38" t="s">
        <v>81</v>
      </c>
      <c r="F126" s="38" t="s">
        <v>81</v>
      </c>
      <c r="G126" s="38" t="s">
        <v>81</v>
      </c>
      <c r="H126" s="158" t="s">
        <v>81</v>
      </c>
    </row>
    <row r="127" spans="1:128">
      <c r="A127" s="23" t="s">
        <v>59</v>
      </c>
      <c r="B127" s="38"/>
      <c r="C127" s="38">
        <v>16.610261269798293</v>
      </c>
      <c r="D127" s="38">
        <v>5.6588988616720171</v>
      </c>
      <c r="E127" s="38">
        <v>5.9481762934008175</v>
      </c>
      <c r="F127" s="38">
        <v>6.1303427360595117</v>
      </c>
      <c r="G127" s="38">
        <v>6.2517311256092976</v>
      </c>
      <c r="H127" s="158">
        <v>4.4259054393908173</v>
      </c>
    </row>
    <row r="128" spans="1:128">
      <c r="A128" s="109" t="s">
        <v>9</v>
      </c>
      <c r="B128" s="38"/>
      <c r="C128" s="38">
        <v>1.2544560263526014</v>
      </c>
      <c r="D128" s="38">
        <v>0.22096768501559957</v>
      </c>
      <c r="E128" s="38">
        <v>0.11694179692760504</v>
      </c>
      <c r="F128" s="38">
        <v>0.24498877430303451</v>
      </c>
      <c r="G128" s="38">
        <v>0.28998936076680909</v>
      </c>
      <c r="H128" s="158">
        <v>0.15422004545719833</v>
      </c>
    </row>
    <row r="129" spans="1:128">
      <c r="A129" s="18" t="s">
        <v>14</v>
      </c>
      <c r="B129" s="38"/>
      <c r="C129" s="38">
        <v>24.831911917332249</v>
      </c>
      <c r="D129" s="38">
        <v>7.7754511832382018</v>
      </c>
      <c r="E129" s="38">
        <v>6.065118090328423</v>
      </c>
      <c r="F129" s="38">
        <v>6.3753315103625461</v>
      </c>
      <c r="G129" s="38">
        <v>6.5417204863761054</v>
      </c>
      <c r="H129" s="158">
        <v>4.5801254848480157</v>
      </c>
    </row>
    <row r="130" spans="1:128">
      <c r="A130" s="18" t="s">
        <v>10</v>
      </c>
      <c r="B130" s="38"/>
      <c r="C130" s="38" t="s">
        <v>81</v>
      </c>
      <c r="D130" s="38" t="s">
        <v>81</v>
      </c>
      <c r="E130" s="38" t="s">
        <v>81</v>
      </c>
      <c r="F130" s="38" t="s">
        <v>81</v>
      </c>
      <c r="G130" s="38" t="s">
        <v>81</v>
      </c>
      <c r="H130" s="158" t="s">
        <v>81</v>
      </c>
    </row>
    <row r="131" spans="1:128">
      <c r="A131" s="18" t="s">
        <v>11</v>
      </c>
      <c r="B131" s="38"/>
      <c r="C131" s="38" t="s">
        <v>81</v>
      </c>
      <c r="D131" s="38" t="s">
        <v>81</v>
      </c>
      <c r="E131" s="38" t="s">
        <v>81</v>
      </c>
      <c r="F131" s="38" t="s">
        <v>81</v>
      </c>
      <c r="G131" s="38" t="s">
        <v>81</v>
      </c>
      <c r="H131" s="158" t="s">
        <v>81</v>
      </c>
    </row>
    <row r="132" spans="1:128">
      <c r="A132" s="23" t="s">
        <v>69</v>
      </c>
      <c r="B132" s="38"/>
      <c r="C132" s="38">
        <v>7.3823383421325754</v>
      </c>
      <c r="D132" s="38">
        <v>1.35971044769053</v>
      </c>
      <c r="E132" s="38">
        <v>1.0992596281153955</v>
      </c>
      <c r="F132" s="38">
        <v>1.423622148005006</v>
      </c>
      <c r="G132" s="38">
        <v>1.1112675278745019</v>
      </c>
      <c r="H132" s="158">
        <v>1.1609215459485087</v>
      </c>
    </row>
    <row r="133" spans="1:128">
      <c r="A133" s="109" t="s">
        <v>43</v>
      </c>
      <c r="B133" s="38"/>
      <c r="C133" s="38">
        <v>60.453048147646768</v>
      </c>
      <c r="D133" s="38">
        <v>88.654254442848611</v>
      </c>
      <c r="E133" s="38">
        <v>91.032562368732286</v>
      </c>
      <c r="F133" s="38">
        <v>90.792895658979631</v>
      </c>
      <c r="G133" s="38">
        <v>91.313291460025297</v>
      </c>
      <c r="H133" s="158">
        <v>93.788539493953962</v>
      </c>
    </row>
    <row r="134" spans="1:128">
      <c r="A134" s="30" t="s">
        <v>68</v>
      </c>
      <c r="B134" s="42"/>
      <c r="C134" s="42">
        <v>75.168088082667751</v>
      </c>
      <c r="D134" s="42">
        <v>92.224548816761811</v>
      </c>
      <c r="E134" s="42">
        <v>93.934881909671574</v>
      </c>
      <c r="F134" s="42">
        <v>93.624668492670764</v>
      </c>
      <c r="G134" s="42">
        <v>93.458279513623907</v>
      </c>
      <c r="H134" s="161">
        <v>95.419874515151974</v>
      </c>
    </row>
    <row r="135" spans="1:128">
      <c r="A135" s="10"/>
      <c r="B135" s="10"/>
      <c r="C135" s="10"/>
      <c r="D135" s="10"/>
      <c r="E135" s="10"/>
      <c r="F135" s="75"/>
      <c r="G135" s="45"/>
      <c r="H135" s="45"/>
    </row>
    <row r="136" spans="1:128" s="14" customFormat="1">
      <c r="A136" s="34" t="s">
        <v>57</v>
      </c>
      <c r="B136" s="13">
        <v>2014</v>
      </c>
      <c r="C136" s="13">
        <v>2015</v>
      </c>
      <c r="D136" s="13">
        <v>2016</v>
      </c>
      <c r="E136" s="13">
        <v>2017</v>
      </c>
      <c r="F136" s="13">
        <v>2018</v>
      </c>
      <c r="G136" s="152">
        <v>2019</v>
      </c>
      <c r="H136" s="86">
        <v>2020</v>
      </c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</row>
    <row r="137" spans="1:128" s="5" customFormat="1">
      <c r="A137" s="35"/>
      <c r="B137" s="36"/>
      <c r="C137" s="36"/>
      <c r="D137" s="36"/>
      <c r="E137" s="36"/>
      <c r="F137" s="36"/>
      <c r="G137" s="36"/>
      <c r="H137" s="108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</row>
    <row r="138" spans="1:128">
      <c r="A138" s="18" t="s">
        <v>15</v>
      </c>
      <c r="B138" s="46"/>
      <c r="C138" s="46">
        <v>17.250530785562631</v>
      </c>
      <c r="D138" s="46">
        <v>28.637111285108841</v>
      </c>
      <c r="E138" s="46">
        <v>31.617473939827661</v>
      </c>
      <c r="F138" s="79">
        <v>34.311302722854919</v>
      </c>
      <c r="G138" s="46">
        <v>33.324710318635731</v>
      </c>
      <c r="H138" s="167">
        <v>27.705597645058766</v>
      </c>
    </row>
    <row r="139" spans="1:128">
      <c r="A139" s="18" t="s">
        <v>16</v>
      </c>
      <c r="B139" s="47"/>
      <c r="C139" s="47" t="s">
        <v>81</v>
      </c>
      <c r="D139" s="47" t="s">
        <v>81</v>
      </c>
      <c r="E139" s="47" t="s">
        <v>81</v>
      </c>
      <c r="F139" s="80">
        <v>-0.2212154510093125</v>
      </c>
      <c r="G139" s="47" t="s">
        <v>81</v>
      </c>
      <c r="H139" s="169" t="s">
        <v>81</v>
      </c>
    </row>
    <row r="140" spans="1:128">
      <c r="A140" s="18" t="s">
        <v>17</v>
      </c>
      <c r="B140" s="46"/>
      <c r="C140" s="46">
        <v>17.250530785562631</v>
      </c>
      <c r="D140" s="46">
        <v>28.637111285108841</v>
      </c>
      <c r="E140" s="46">
        <v>31.617473939827661</v>
      </c>
      <c r="F140" s="79">
        <v>34.090087271845611</v>
      </c>
      <c r="G140" s="46">
        <v>33.324710318635731</v>
      </c>
      <c r="H140" s="167">
        <v>27.705597645058766</v>
      </c>
    </row>
    <row r="141" spans="1:128">
      <c r="A141" s="18" t="s">
        <v>28</v>
      </c>
      <c r="B141" s="46"/>
      <c r="C141" s="46">
        <v>0.15923566878980894</v>
      </c>
      <c r="D141" s="46">
        <v>-0.5962841916208319</v>
      </c>
      <c r="E141" s="46">
        <v>-0.36255747892870638</v>
      </c>
      <c r="F141" s="79">
        <v>0.12574533222053139</v>
      </c>
      <c r="G141" s="46">
        <v>-7.7248677096195262E-2</v>
      </c>
      <c r="H141" s="167">
        <v>-0.80998109971823773</v>
      </c>
    </row>
    <row r="142" spans="1:128">
      <c r="A142" s="18" t="s">
        <v>18</v>
      </c>
      <c r="B142" s="46"/>
      <c r="C142" s="46">
        <v>1.0615711252653928</v>
      </c>
      <c r="D142" s="46">
        <v>0.3946063831228635</v>
      </c>
      <c r="E142" s="46">
        <v>6.1092736664058032E-2</v>
      </c>
      <c r="F142" s="79">
        <v>0.17099477111728562</v>
      </c>
      <c r="G142" s="46">
        <v>2.7356694247473445</v>
      </c>
      <c r="H142" s="167">
        <v>6.1373494158667645</v>
      </c>
    </row>
    <row r="143" spans="1:128">
      <c r="A143" s="18" t="s">
        <v>30</v>
      </c>
      <c r="B143" s="46"/>
      <c r="C143" s="46">
        <v>81.528662420382176</v>
      </c>
      <c r="D143" s="46">
        <v>71.564566523389132</v>
      </c>
      <c r="E143" s="46">
        <v>68.683990802436995</v>
      </c>
      <c r="F143" s="79">
        <v>65.613172624816571</v>
      </c>
      <c r="G143" s="46">
        <v>64.016868933713113</v>
      </c>
      <c r="H143" s="167">
        <v>66.967034038792718</v>
      </c>
    </row>
    <row r="144" spans="1:128">
      <c r="A144" s="18" t="s">
        <v>31</v>
      </c>
      <c r="B144" s="46"/>
      <c r="C144" s="46" t="s">
        <v>81</v>
      </c>
      <c r="D144" s="46" t="s">
        <v>81</v>
      </c>
      <c r="E144" s="46" t="s">
        <v>81</v>
      </c>
      <c r="F144" s="79" t="s">
        <v>81</v>
      </c>
      <c r="G144" s="46" t="s">
        <v>81</v>
      </c>
      <c r="H144" s="167" t="s">
        <v>81</v>
      </c>
    </row>
    <row r="145" spans="1:128">
      <c r="A145" s="18" t="s">
        <v>29</v>
      </c>
      <c r="B145" s="46"/>
      <c r="C145" s="46">
        <v>82.749469214437369</v>
      </c>
      <c r="D145" s="46">
        <v>71.362888714891156</v>
      </c>
      <c r="E145" s="46">
        <v>68.382526060172339</v>
      </c>
      <c r="F145" s="79">
        <v>65.909912728154382</v>
      </c>
      <c r="G145" s="46">
        <v>66.675289681364262</v>
      </c>
      <c r="H145" s="167">
        <v>72.294402354941241</v>
      </c>
    </row>
    <row r="146" spans="1:128">
      <c r="A146" s="18" t="s">
        <v>19</v>
      </c>
      <c r="B146" s="46"/>
      <c r="C146" s="46">
        <v>100</v>
      </c>
      <c r="D146" s="46">
        <v>100</v>
      </c>
      <c r="E146" s="46">
        <v>100</v>
      </c>
      <c r="F146" s="79">
        <v>100</v>
      </c>
      <c r="G146" s="46">
        <v>100</v>
      </c>
      <c r="H146" s="167">
        <v>100</v>
      </c>
    </row>
    <row r="147" spans="1:128">
      <c r="A147" s="18" t="s">
        <v>20</v>
      </c>
      <c r="B147" s="47"/>
      <c r="C147" s="47">
        <v>-33.067940552016985</v>
      </c>
      <c r="D147" s="47">
        <v>-32.258869372781049</v>
      </c>
      <c r="E147" s="47">
        <v>-30.380854515137752</v>
      </c>
      <c r="F147" s="80">
        <v>-32.599861911179744</v>
      </c>
      <c r="G147" s="47">
        <v>-34.90747857437691</v>
      </c>
      <c r="H147" s="169">
        <v>-34.710998122550336</v>
      </c>
    </row>
    <row r="148" spans="1:128">
      <c r="A148" s="18" t="s">
        <v>22</v>
      </c>
      <c r="B148" s="47"/>
      <c r="C148" s="47">
        <v>-45.43524416135881</v>
      </c>
      <c r="D148" s="47">
        <v>-29.956414235500073</v>
      </c>
      <c r="E148" s="47">
        <v>-29.386240698324379</v>
      </c>
      <c r="F148" s="80">
        <v>-28.68217455981048</v>
      </c>
      <c r="G148" s="47">
        <v>-24.032574100297882</v>
      </c>
      <c r="H148" s="169">
        <v>-19.157690024130005</v>
      </c>
    </row>
    <row r="149" spans="1:128">
      <c r="A149" s="18" t="s">
        <v>51</v>
      </c>
      <c r="B149" s="47"/>
      <c r="C149" s="47">
        <v>26.751592356687897</v>
      </c>
      <c r="D149" s="47">
        <v>-36.160519945400111</v>
      </c>
      <c r="E149" s="47">
        <v>-5.5235950346622165</v>
      </c>
      <c r="F149" s="80">
        <v>-16.298420542353774</v>
      </c>
      <c r="G149" s="47">
        <v>-4.8037919421796289</v>
      </c>
      <c r="H149" s="169">
        <v>-11.300661746815543</v>
      </c>
    </row>
    <row r="150" spans="1:128">
      <c r="A150" s="18" t="s">
        <v>21</v>
      </c>
      <c r="B150" s="47"/>
      <c r="C150" s="47">
        <v>-51.751592356687901</v>
      </c>
      <c r="D150" s="47">
        <v>-98.375803553681223</v>
      </c>
      <c r="E150" s="47">
        <v>-65.290690248124349</v>
      </c>
      <c r="F150" s="80">
        <v>-77.580457013344002</v>
      </c>
      <c r="G150" s="47">
        <v>-63.743844616854417</v>
      </c>
      <c r="H150" s="169">
        <v>-65.169349893495905</v>
      </c>
    </row>
    <row r="151" spans="1:128">
      <c r="A151" s="18" t="s">
        <v>32</v>
      </c>
      <c r="B151" s="46"/>
      <c r="C151" s="46">
        <v>48.248407643312099</v>
      </c>
      <c r="D151" s="46">
        <v>1.6241964463187688</v>
      </c>
      <c r="E151" s="46">
        <v>34.709309751875644</v>
      </c>
      <c r="F151" s="79">
        <v>22.419542986655994</v>
      </c>
      <c r="G151" s="46">
        <v>36.256155383145583</v>
      </c>
      <c r="H151" s="167">
        <v>34.830650106504109</v>
      </c>
    </row>
    <row r="152" spans="1:128">
      <c r="A152" s="18" t="s">
        <v>46</v>
      </c>
      <c r="B152" s="47"/>
      <c r="C152" s="47">
        <v>-34.129511677282373</v>
      </c>
      <c r="D152" s="47">
        <v>117.02443173216508</v>
      </c>
      <c r="E152" s="47">
        <v>71.225037092811888</v>
      </c>
      <c r="F152" s="80">
        <v>-5.9680551010928831</v>
      </c>
      <c r="G152" s="47">
        <v>-31.992291187753342</v>
      </c>
      <c r="H152" s="169">
        <v>-30.789516231079304</v>
      </c>
    </row>
    <row r="153" spans="1:128">
      <c r="A153" s="18" t="s">
        <v>23</v>
      </c>
      <c r="B153" s="47"/>
      <c r="C153" s="47">
        <v>9.5541401273885356</v>
      </c>
      <c r="D153" s="47">
        <v>18.502450749691242</v>
      </c>
      <c r="E153" s="47">
        <v>9.2070663760871057</v>
      </c>
      <c r="F153" s="80">
        <v>7.0107600764567648</v>
      </c>
      <c r="G153" s="47">
        <v>25.461997199439089</v>
      </c>
      <c r="H153" s="169">
        <v>6.8549253266561809</v>
      </c>
    </row>
    <row r="154" spans="1:128">
      <c r="A154" s="18" t="s">
        <v>24</v>
      </c>
      <c r="B154" s="46"/>
      <c r="C154" s="46">
        <v>23.673036093418258</v>
      </c>
      <c r="D154" s="46">
        <v>137.15107892817511</v>
      </c>
      <c r="E154" s="46">
        <v>115.14141322077465</v>
      </c>
      <c r="F154" s="79">
        <v>23.462247962019873</v>
      </c>
      <c r="G154" s="46">
        <v>29.725861394831334</v>
      </c>
      <c r="H154" s="167">
        <v>10.896059202080979</v>
      </c>
    </row>
    <row r="155" spans="1:128">
      <c r="A155" s="18" t="s">
        <v>25</v>
      </c>
      <c r="B155" s="47"/>
      <c r="C155" s="47" t="s">
        <v>81</v>
      </c>
      <c r="D155" s="47" t="s">
        <v>81</v>
      </c>
      <c r="E155" s="47" t="s">
        <v>81</v>
      </c>
      <c r="F155" s="80" t="s">
        <v>81</v>
      </c>
      <c r="G155" s="47" t="s">
        <v>81</v>
      </c>
      <c r="H155" s="169" t="s">
        <v>81</v>
      </c>
    </row>
    <row r="156" spans="1:128">
      <c r="A156" s="18" t="s">
        <v>26</v>
      </c>
      <c r="B156" s="46"/>
      <c r="C156" s="46">
        <v>23.673036093418258</v>
      </c>
      <c r="D156" s="46">
        <v>137.15107892817511</v>
      </c>
      <c r="E156" s="46">
        <v>115.14141322077465</v>
      </c>
      <c r="F156" s="79">
        <v>23.462247962019873</v>
      </c>
      <c r="G156" s="46">
        <v>29.725861394831334</v>
      </c>
      <c r="H156" s="167">
        <v>10.896059202080979</v>
      </c>
    </row>
    <row r="157" spans="1:128">
      <c r="A157" s="18" t="s">
        <v>11</v>
      </c>
      <c r="B157" s="46"/>
      <c r="C157" s="46" t="s">
        <v>81</v>
      </c>
      <c r="D157" s="46" t="s">
        <v>81</v>
      </c>
      <c r="E157" s="46" t="s">
        <v>81</v>
      </c>
      <c r="F157" s="79" t="s">
        <v>81</v>
      </c>
      <c r="G157" s="46" t="s">
        <v>81</v>
      </c>
      <c r="H157" s="167" t="s">
        <v>81</v>
      </c>
    </row>
    <row r="158" spans="1:128">
      <c r="A158" s="30" t="s">
        <v>27</v>
      </c>
      <c r="B158" s="48"/>
      <c r="C158" s="48" t="s">
        <v>81</v>
      </c>
      <c r="D158" s="48" t="s">
        <v>81</v>
      </c>
      <c r="E158" s="48" t="s">
        <v>81</v>
      </c>
      <c r="F158" s="81" t="s">
        <v>81</v>
      </c>
      <c r="G158" s="48" t="s">
        <v>81</v>
      </c>
      <c r="H158" s="170" t="s">
        <v>81</v>
      </c>
    </row>
    <row r="159" spans="1:128">
      <c r="A159" s="10"/>
      <c r="B159" s="10"/>
      <c r="C159" s="10"/>
      <c r="D159" s="10"/>
      <c r="E159" s="10"/>
      <c r="F159" s="75"/>
      <c r="G159" s="45"/>
      <c r="H159" s="45"/>
    </row>
    <row r="160" spans="1:128" s="14" customFormat="1">
      <c r="A160" s="12" t="s">
        <v>34</v>
      </c>
      <c r="B160" s="98">
        <v>2014</v>
      </c>
      <c r="C160" s="98">
        <v>2015</v>
      </c>
      <c r="D160" s="98">
        <v>2016</v>
      </c>
      <c r="E160" s="98">
        <v>2017</v>
      </c>
      <c r="F160" s="98">
        <v>2018</v>
      </c>
      <c r="G160" s="98">
        <v>2019</v>
      </c>
      <c r="H160" s="86">
        <v>2020</v>
      </c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</row>
    <row r="161" spans="1:128" s="5" customFormat="1">
      <c r="A161" s="21"/>
      <c r="B161" s="72"/>
      <c r="C161" s="72"/>
      <c r="D161" s="72"/>
      <c r="E161" s="72"/>
      <c r="F161" s="72"/>
      <c r="G161" s="178"/>
      <c r="H161" s="17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</row>
    <row r="162" spans="1:128" s="20" customFormat="1">
      <c r="A162" s="71" t="s">
        <v>35</v>
      </c>
      <c r="B162" s="91"/>
      <c r="C162" s="91"/>
      <c r="D162" s="91"/>
      <c r="E162" s="91"/>
      <c r="F162" s="91"/>
      <c r="G162" s="92"/>
      <c r="H162" s="96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</row>
    <row r="163" spans="1:128">
      <c r="A163" s="73" t="s">
        <v>60</v>
      </c>
      <c r="B163" s="99" t="e">
        <f>B51/B16</f>
        <v>#REF!</v>
      </c>
      <c r="C163" s="101">
        <v>2.012544560263526E-2</v>
      </c>
      <c r="D163" s="101">
        <v>4.8497111844245412E-2</v>
      </c>
      <c r="E163" s="101">
        <v>5.0501241588744826E-2</v>
      </c>
      <c r="F163" s="101">
        <v>1.1592283880436679E-2</v>
      </c>
      <c r="G163" s="101">
        <v>1.5587647438325457E-2</v>
      </c>
      <c r="H163" s="172">
        <v>4.5513018385666603E-3</v>
      </c>
    </row>
    <row r="164" spans="1:128">
      <c r="A164" s="73" t="s">
        <v>61</v>
      </c>
      <c r="B164" s="99" t="e">
        <f>B51/AVERAGE(A16,B16)</f>
        <v>#REF!</v>
      </c>
      <c r="C164" s="101">
        <v>2.0581923902258936E-2</v>
      </c>
      <c r="D164" s="101">
        <v>7.175422261971455E-2</v>
      </c>
      <c r="E164" s="101">
        <v>5.1042845887076305E-2</v>
      </c>
      <c r="F164" s="101">
        <v>1.1731757527307611E-2</v>
      </c>
      <c r="G164" s="101">
        <v>1.5754668491637019E-2</v>
      </c>
      <c r="H164" s="172">
        <v>5.4098360611873281E-3</v>
      </c>
    </row>
    <row r="165" spans="1:128">
      <c r="A165" s="73" t="s">
        <v>71</v>
      </c>
      <c r="B165" s="100" t="e">
        <f>B51/B27</f>
        <v>#REF!</v>
      </c>
      <c r="C165" s="101">
        <v>4.5832905148494502E-2</v>
      </c>
      <c r="D165" s="101">
        <v>0.19047250545723818</v>
      </c>
      <c r="E165" s="101">
        <v>0.15599711248751805</v>
      </c>
      <c r="F165" s="101">
        <v>3.0033146455964183E-2</v>
      </c>
      <c r="G165" s="101">
        <v>3.4818821578592195E-2</v>
      </c>
      <c r="H165" s="172">
        <v>1.2964354228179389E-2</v>
      </c>
    </row>
    <row r="166" spans="1:128">
      <c r="A166" s="73" t="s">
        <v>44</v>
      </c>
      <c r="B166" s="100" t="e">
        <f>B51/B27</f>
        <v>#REF!</v>
      </c>
      <c r="C166" s="101">
        <v>4.5832905148494502E-2</v>
      </c>
      <c r="D166" s="101">
        <v>0.19047250545723818</v>
      </c>
      <c r="E166" s="101">
        <v>0.15599711248751805</v>
      </c>
      <c r="F166" s="101">
        <v>3.0033146455964183E-2</v>
      </c>
      <c r="G166" s="101">
        <v>3.4818821578592195E-2</v>
      </c>
      <c r="H166" s="172">
        <v>1.2964354228179389E-2</v>
      </c>
    </row>
    <row r="167" spans="1:128">
      <c r="A167" s="73" t="s">
        <v>38</v>
      </c>
      <c r="B167" s="100" t="e">
        <f>B40/B41</f>
        <v>#REF!</v>
      </c>
      <c r="C167" s="114">
        <v>0.82749469214437366</v>
      </c>
      <c r="D167" s="114">
        <v>0.71362888714891159</v>
      </c>
      <c r="E167" s="114">
        <v>0.68382526060172344</v>
      </c>
      <c r="F167" s="114">
        <v>0.65909912728154385</v>
      </c>
      <c r="G167" s="114">
        <v>0.66675289681364269</v>
      </c>
      <c r="H167" s="173">
        <v>0.72294402354941234</v>
      </c>
    </row>
    <row r="168" spans="1:128">
      <c r="A168" s="74" t="s">
        <v>39</v>
      </c>
      <c r="B168" s="113" t="s">
        <v>67</v>
      </c>
      <c r="C168" s="114" t="s">
        <v>70</v>
      </c>
      <c r="D168" s="114" t="s">
        <v>70</v>
      </c>
      <c r="E168" s="114" t="s">
        <v>70</v>
      </c>
      <c r="F168" s="114" t="s">
        <v>70</v>
      </c>
      <c r="G168" s="114" t="s">
        <v>70</v>
      </c>
      <c r="H168" s="173" t="s">
        <v>70</v>
      </c>
    </row>
    <row r="169" spans="1:128" ht="18">
      <c r="A169" s="73" t="s">
        <v>56</v>
      </c>
      <c r="B169" s="100" t="e">
        <f>-B45/B41</f>
        <v>#REF!</v>
      </c>
      <c r="C169" s="114">
        <v>0.51751592356687903</v>
      </c>
      <c r="D169" s="114">
        <v>0.98375803553681229</v>
      </c>
      <c r="E169" s="114">
        <v>0.6529069024812435</v>
      </c>
      <c r="F169" s="114">
        <v>0.77580457013344006</v>
      </c>
      <c r="G169" s="114">
        <v>0.63743844616854417</v>
      </c>
      <c r="H169" s="173">
        <v>0.65169349893495898</v>
      </c>
    </row>
    <row r="170" spans="1:128">
      <c r="A170" s="73" t="s">
        <v>40</v>
      </c>
      <c r="B170" s="100" t="e">
        <f>-B42/B41</f>
        <v>#REF!</v>
      </c>
      <c r="C170" s="114">
        <v>0.33067940552016983</v>
      </c>
      <c r="D170" s="114">
        <v>0.32258869372781046</v>
      </c>
      <c r="E170" s="114">
        <v>0.30380854515137751</v>
      </c>
      <c r="F170" s="114">
        <v>0.32599861911179745</v>
      </c>
      <c r="G170" s="114">
        <v>0.3490747857437691</v>
      </c>
      <c r="H170" s="173">
        <v>0.34710998122550335</v>
      </c>
    </row>
    <row r="171" spans="1:128">
      <c r="A171" s="73" t="s">
        <v>41</v>
      </c>
      <c r="B171" s="100" t="e">
        <f>B42/B45</f>
        <v>#REF!</v>
      </c>
      <c r="C171" s="114">
        <v>0.63897435897435895</v>
      </c>
      <c r="D171" s="114">
        <v>0.32791467218032105</v>
      </c>
      <c r="E171" s="114">
        <v>0.46531679171534751</v>
      </c>
      <c r="F171" s="114">
        <v>0.42020713935176351</v>
      </c>
      <c r="G171" s="114">
        <v>0.54762116694083229</v>
      </c>
      <c r="H171" s="173">
        <v>0.53262765670176804</v>
      </c>
    </row>
    <row r="172" spans="1:128" s="20" customFormat="1">
      <c r="A172" s="71" t="s">
        <v>48</v>
      </c>
      <c r="B172" s="92"/>
      <c r="C172" s="92"/>
      <c r="D172" s="92"/>
      <c r="E172" s="92"/>
      <c r="F172" s="92"/>
      <c r="G172" s="92"/>
      <c r="H172" s="96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</row>
    <row r="173" spans="1:128">
      <c r="A173" s="102" t="s">
        <v>58</v>
      </c>
      <c r="B173" s="111"/>
      <c r="C173" s="115">
        <v>2.4051261224673978E-2</v>
      </c>
      <c r="D173" s="115">
        <v>2.847153910699373E-2</v>
      </c>
      <c r="E173" s="115">
        <v>3.7069698579283987E-2</v>
      </c>
      <c r="F173" s="115">
        <v>4.428350237107645E-2</v>
      </c>
      <c r="G173" s="115">
        <v>6.3479908720107198E-2</v>
      </c>
      <c r="H173" s="174">
        <v>5.4782441617949387E-2</v>
      </c>
    </row>
    <row r="174" spans="1:128" ht="15" customHeight="1">
      <c r="A174" s="73" t="s">
        <v>76</v>
      </c>
      <c r="B174" s="111"/>
      <c r="C174" s="116">
        <v>0.51256712242227331</v>
      </c>
      <c r="D174" s="116">
        <v>0.23477379568023543</v>
      </c>
      <c r="E174" s="116">
        <v>0.27422603967683173</v>
      </c>
      <c r="F174" s="116">
        <v>0.32002411675256764</v>
      </c>
      <c r="G174" s="116">
        <v>0.35944710705287053</v>
      </c>
      <c r="H174" s="175">
        <v>0.2768401511662294</v>
      </c>
    </row>
    <row r="175" spans="1:128">
      <c r="A175" s="73" t="s">
        <v>77</v>
      </c>
      <c r="B175" s="112"/>
      <c r="C175" s="114">
        <v>7.1127113337507826</v>
      </c>
      <c r="D175" s="114">
        <v>8.1179934626783758</v>
      </c>
      <c r="E175" s="114">
        <v>13.237174274838955</v>
      </c>
      <c r="F175" s="114">
        <v>280.32637323609617</v>
      </c>
      <c r="G175" s="114">
        <v>149.89807714076335</v>
      </c>
      <c r="H175" s="173">
        <v>139.85536757316862</v>
      </c>
    </row>
    <row r="176" spans="1:128" s="20" customFormat="1">
      <c r="A176" s="71" t="s">
        <v>36</v>
      </c>
      <c r="B176" s="92"/>
      <c r="C176" s="92"/>
      <c r="D176" s="92"/>
      <c r="E176" s="92"/>
      <c r="F176" s="92"/>
      <c r="G176" s="92"/>
      <c r="H176" s="96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</row>
    <row r="177" spans="1:128">
      <c r="A177" s="133" t="s">
        <v>80</v>
      </c>
      <c r="B177" s="134"/>
      <c r="C177" s="135">
        <v>0.43910473354090518</v>
      </c>
      <c r="D177" s="135">
        <v>0.25461476304848207</v>
      </c>
      <c r="E177" s="135">
        <v>0.32373189979901473</v>
      </c>
      <c r="F177" s="135">
        <v>0.38598299706738204</v>
      </c>
      <c r="G177" s="135">
        <v>0.44767877635207726</v>
      </c>
      <c r="H177" s="176">
        <v>0.35106274932490861</v>
      </c>
    </row>
    <row r="178" spans="1:128">
      <c r="A178" s="74" t="s">
        <v>72</v>
      </c>
      <c r="B178" s="97"/>
      <c r="C178" s="116">
        <v>0.58625513289111497</v>
      </c>
      <c r="D178" s="116">
        <v>0.29031770678761404</v>
      </c>
      <c r="E178" s="116">
        <v>0.3527550952084077</v>
      </c>
      <c r="F178" s="116">
        <v>0.41430072540429325</v>
      </c>
      <c r="G178" s="116">
        <v>0.46912865688806343</v>
      </c>
      <c r="H178" s="175">
        <v>0.36737609953688882</v>
      </c>
    </row>
    <row r="179" spans="1:128">
      <c r="A179" s="74" t="s">
        <v>79</v>
      </c>
      <c r="B179" s="97"/>
      <c r="C179" s="116">
        <v>0.23243165879490482</v>
      </c>
      <c r="D179" s="116">
        <v>0.30265928774490336</v>
      </c>
      <c r="E179" s="116">
        <v>0.33393302335465846</v>
      </c>
      <c r="F179" s="116">
        <v>0.37795636120373571</v>
      </c>
      <c r="G179" s="116">
        <v>0.35108037581357721</v>
      </c>
      <c r="H179" s="175">
        <v>0.29687314865462411</v>
      </c>
    </row>
    <row r="180" spans="1:128">
      <c r="A180" s="74" t="s">
        <v>78</v>
      </c>
      <c r="B180" s="97"/>
      <c r="C180" s="116">
        <v>0.74899938423645318</v>
      </c>
      <c r="D180" s="116">
        <v>0.87702112925116571</v>
      </c>
      <c r="E180" s="116">
        <v>0.91772423473501907</v>
      </c>
      <c r="F180" s="116">
        <v>0.93164933923473703</v>
      </c>
      <c r="G180" s="116">
        <v>0.9542771898048763</v>
      </c>
      <c r="H180" s="175">
        <v>0.95559500978678291</v>
      </c>
    </row>
    <row r="181" spans="1:128" s="20" customFormat="1">
      <c r="A181" s="71" t="s">
        <v>37</v>
      </c>
      <c r="B181" s="92"/>
      <c r="C181" s="92"/>
      <c r="D181" s="92"/>
      <c r="E181" s="92"/>
      <c r="F181" s="92"/>
      <c r="G181" s="92"/>
      <c r="H181" s="96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</row>
    <row r="182" spans="1:128">
      <c r="A182" s="131" t="s">
        <v>47</v>
      </c>
      <c r="B182" s="132"/>
      <c r="C182" s="132">
        <v>0.1522320821176435</v>
      </c>
      <c r="D182" s="132">
        <v>0.10195661048579926</v>
      </c>
      <c r="E182" s="132">
        <v>6.1477789932876843E-2</v>
      </c>
      <c r="F182" s="132">
        <v>6.4461465986135558E-2</v>
      </c>
      <c r="G182" s="132">
        <v>5.6859099075915666E-2</v>
      </c>
      <c r="H182" s="177">
        <v>3.4445468322811076E-2</v>
      </c>
    </row>
    <row r="183" spans="1:128">
      <c r="A183" s="49"/>
      <c r="B183" s="50"/>
      <c r="C183" s="49"/>
      <c r="D183" s="49"/>
      <c r="E183" s="49"/>
      <c r="F183" s="82"/>
      <c r="G183" s="45"/>
      <c r="H183" s="45"/>
    </row>
    <row r="184" spans="1:128">
      <c r="A184" s="51" t="s">
        <v>0</v>
      </c>
      <c r="B184" s="52"/>
      <c r="C184" s="53"/>
      <c r="D184" s="53"/>
      <c r="E184" s="53"/>
      <c r="F184" s="53"/>
      <c r="G184" s="179"/>
      <c r="H184" s="95"/>
    </row>
    <row r="185" spans="1:128">
      <c r="A185" s="103" t="s">
        <v>73</v>
      </c>
      <c r="B185" s="54"/>
      <c r="C185" s="55"/>
      <c r="D185" s="55"/>
      <c r="E185" s="55"/>
      <c r="F185" s="55"/>
      <c r="G185" s="180"/>
      <c r="H185" s="90"/>
    </row>
    <row r="186" spans="1:128">
      <c r="A186" s="103" t="s">
        <v>74</v>
      </c>
      <c r="B186" s="54"/>
      <c r="C186" s="55"/>
      <c r="D186" s="55"/>
      <c r="E186" s="55"/>
      <c r="F186" s="55"/>
      <c r="G186" s="180"/>
      <c r="H186" s="90"/>
    </row>
    <row r="187" spans="1:128">
      <c r="A187" s="103" t="s">
        <v>75</v>
      </c>
      <c r="B187" s="54"/>
      <c r="C187" s="55"/>
      <c r="D187" s="55"/>
      <c r="E187" s="55"/>
      <c r="F187" s="55"/>
      <c r="G187" s="180"/>
      <c r="H187" s="90"/>
    </row>
    <row r="188" spans="1:128">
      <c r="A188" s="103" t="s">
        <v>42</v>
      </c>
      <c r="B188" s="54"/>
      <c r="C188" s="55"/>
      <c r="D188" s="55"/>
      <c r="E188" s="55"/>
      <c r="F188" s="55"/>
      <c r="G188" s="180"/>
      <c r="H188" s="90"/>
    </row>
    <row r="189" spans="1:128">
      <c r="A189" s="103" t="s">
        <v>52</v>
      </c>
      <c r="B189" s="54"/>
      <c r="C189" s="55"/>
      <c r="D189" s="55"/>
      <c r="E189" s="55"/>
      <c r="F189" s="55"/>
      <c r="G189" s="180"/>
      <c r="H189" s="90"/>
    </row>
    <row r="190" spans="1:128">
      <c r="A190" s="104" t="s">
        <v>45</v>
      </c>
      <c r="B190" s="56"/>
      <c r="C190" s="57"/>
      <c r="D190" s="57"/>
      <c r="E190" s="57"/>
      <c r="F190" s="57"/>
      <c r="G190" s="181"/>
      <c r="H190" s="96"/>
    </row>
    <row r="191" spans="1:128">
      <c r="A191" s="10"/>
      <c r="B191" s="7"/>
      <c r="C191" s="10"/>
      <c r="D191" s="10"/>
      <c r="E191" s="10"/>
      <c r="F191" s="75"/>
      <c r="G191" s="182"/>
      <c r="H191" s="45"/>
    </row>
    <row r="192" spans="1:128">
      <c r="A192" s="58"/>
      <c r="B192" s="59"/>
      <c r="C192" s="58"/>
      <c r="D192" s="58"/>
      <c r="E192" s="58"/>
      <c r="F192" s="83"/>
      <c r="G192" s="183"/>
      <c r="H192" s="60"/>
    </row>
    <row r="220" spans="1:8">
      <c r="A220" s="62"/>
      <c r="B220" s="63"/>
      <c r="C220" s="62"/>
      <c r="D220" s="62"/>
      <c r="E220" s="62"/>
      <c r="F220" s="84"/>
      <c r="G220" s="64"/>
      <c r="H220" s="64"/>
    </row>
    <row r="221" spans="1:8">
      <c r="A221" s="62"/>
      <c r="B221" s="63"/>
      <c r="C221" s="62"/>
      <c r="D221" s="62"/>
      <c r="E221" s="62"/>
      <c r="F221" s="84"/>
      <c r="G221" s="65"/>
      <c r="H221" s="65"/>
    </row>
    <row r="222" spans="1:8">
      <c r="A222" s="66"/>
      <c r="B222" s="67"/>
      <c r="C222" s="66"/>
      <c r="D222" s="66"/>
      <c r="E222" s="66"/>
      <c r="F222" s="85"/>
      <c r="G222" s="65"/>
      <c r="H222" s="65"/>
    </row>
    <row r="223" spans="1:8">
      <c r="A223" s="62"/>
      <c r="B223" s="63"/>
      <c r="C223" s="62"/>
      <c r="D223" s="62"/>
      <c r="E223" s="62"/>
      <c r="F223" s="84"/>
      <c r="G223" s="68"/>
      <c r="H223" s="68"/>
    </row>
    <row r="224" spans="1:8">
      <c r="A224" s="62"/>
      <c r="B224" s="63"/>
      <c r="C224" s="62"/>
      <c r="D224" s="62"/>
      <c r="E224" s="62"/>
      <c r="F224" s="84"/>
      <c r="G224" s="68"/>
      <c r="H224" s="68"/>
    </row>
    <row r="225" spans="1:8">
      <c r="A225" s="62"/>
      <c r="B225" s="63"/>
      <c r="C225" s="62"/>
      <c r="D225" s="62"/>
      <c r="E225" s="62"/>
      <c r="F225" s="84"/>
      <c r="G225" s="65"/>
      <c r="H225" s="65"/>
    </row>
    <row r="226" spans="1:8">
      <c r="A226" s="66"/>
      <c r="B226" s="67"/>
      <c r="C226" s="66"/>
      <c r="D226" s="66"/>
      <c r="E226" s="66"/>
      <c r="F226" s="85"/>
      <c r="G226" s="65"/>
      <c r="H226" s="65"/>
    </row>
    <row r="227" spans="1:8">
      <c r="A227" s="62"/>
      <c r="B227" s="63"/>
      <c r="C227" s="62"/>
      <c r="D227" s="62"/>
      <c r="E227" s="62"/>
      <c r="F227" s="84"/>
      <c r="G227" s="68"/>
      <c r="H227" s="68"/>
    </row>
    <row r="228" spans="1:8">
      <c r="A228" s="62"/>
      <c r="B228" s="63"/>
      <c r="C228" s="62"/>
      <c r="D228" s="62"/>
      <c r="E228" s="62"/>
      <c r="F228" s="84"/>
      <c r="G228" s="65"/>
      <c r="H228" s="65"/>
    </row>
    <row r="229" spans="1:8">
      <c r="A229" s="66"/>
      <c r="B229" s="67"/>
      <c r="C229" s="66"/>
      <c r="D229" s="66"/>
      <c r="E229" s="66"/>
      <c r="F229" s="85"/>
      <c r="G229" s="65"/>
      <c r="H229" s="65"/>
    </row>
    <row r="230" spans="1:8">
      <c r="A230" s="62"/>
      <c r="B230" s="63"/>
      <c r="C230" s="62"/>
      <c r="D230" s="62"/>
      <c r="E230" s="62"/>
      <c r="F230" s="84"/>
      <c r="G230" s="68"/>
      <c r="H230" s="68"/>
    </row>
    <row r="231" spans="1:8">
      <c r="A231" s="62"/>
      <c r="B231" s="63"/>
      <c r="C231" s="62"/>
      <c r="D231" s="62"/>
      <c r="E231" s="62"/>
      <c r="F231" s="84"/>
      <c r="G231" s="68"/>
      <c r="H231" s="68"/>
    </row>
  </sheetData>
  <phoneticPr fontId="0" type="noConversion"/>
  <printOptions horizontalCentered="1" gridLines="1"/>
  <pageMargins left="0.25" right="0.25" top="0.75" bottom="0.75" header="0.3" footer="0.3"/>
  <pageSetup paperSize="9" scale="71" fitToHeight="0" orientation="portrait"/>
  <headerFooter>
    <oddFooter>Page &amp;P</oddFooter>
  </headerFooter>
  <rowBreaks count="2" manualBreakCount="2">
    <brk id="54" max="16383" man="1"/>
    <brk id="158" max="1638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8" r:id="rId3" name="LBL_UPDATED_GRAPHS">
              <controlPr defaultSize="0" autoFill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1485900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Synthèses des données et ratios</vt:lpstr>
      <vt:lpstr>'Synthèses des données et ratios'!inside</vt:lpstr>
      <vt:lpstr>inside</vt:lpstr>
      <vt:lpstr>'Synthèses des données et ratios'!Zone_d_impression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Charnay, Nicolas</dc:creator>
  <cp:lastModifiedBy>Anouar Hassoune</cp:lastModifiedBy>
  <cp:lastPrinted>2019-10-30T11:41:41Z</cp:lastPrinted>
  <dcterms:created xsi:type="dcterms:W3CDTF">2001-07-26T06:40:57Z</dcterms:created>
  <dcterms:modified xsi:type="dcterms:W3CDTF">2021-09-21T17:48:56Z</dcterms:modified>
</cp:coreProperties>
</file>